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1036\Desktop\"/>
    </mc:Choice>
  </mc:AlternateContent>
  <xr:revisionPtr revIDLastSave="0" documentId="13_ncr:1_{155CAC65-9DAC-4234-8F87-0BF878BEFF2F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Worksheet A - Cockpit" sheetId="3" r:id="rId1"/>
    <sheet name="Worksheet B - Pivot (frei)" sheetId="4" r:id="rId2"/>
    <sheet name="Worksheet C- Pivot (fest)" sheetId="5" r:id="rId3"/>
    <sheet name="Worksheet D - Rohdaten" sheetId="1" r:id="rId4"/>
    <sheet name="Worksheet E - Dropdown" sheetId="2" r:id="rId5"/>
    <sheet name="Aufgabenstellung" sheetId="6" r:id="rId6"/>
  </sheets>
  <calcPr calcId="181029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3" l="1"/>
  <c r="C32" i="3"/>
  <c r="C33" i="3"/>
  <c r="C34" i="3"/>
  <c r="C35" i="3"/>
  <c r="C31" i="3"/>
  <c r="B32" i="3"/>
  <c r="B33" i="3"/>
  <c r="B34" i="3"/>
  <c r="B35" i="3"/>
  <c r="B31" i="3"/>
  <c r="F23" i="3"/>
  <c r="G23" i="3" s="1"/>
  <c r="F24" i="3"/>
  <c r="G24" i="3" s="1"/>
  <c r="F25" i="3"/>
  <c r="G25" i="3" s="1"/>
  <c r="F26" i="3"/>
  <c r="G26" i="3" s="1"/>
  <c r="F22" i="3"/>
  <c r="G22" i="3" s="1"/>
  <c r="E23" i="3"/>
  <c r="E24" i="3"/>
  <c r="E25" i="3"/>
  <c r="E26" i="3"/>
  <c r="E22" i="3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5" i="1"/>
  <c r="C25" i="3"/>
  <c r="C26" i="3"/>
  <c r="C27" i="3"/>
  <c r="C28" i="3"/>
  <c r="C24" i="3"/>
  <c r="C18" i="3"/>
  <c r="C19" i="3"/>
  <c r="C20" i="3"/>
  <c r="C21" i="3"/>
  <c r="C17" i="3"/>
  <c r="B24" i="3"/>
  <c r="B28" i="3"/>
  <c r="B27" i="3"/>
  <c r="B26" i="3"/>
  <c r="B25" i="3"/>
  <c r="B21" i="3"/>
  <c r="B20" i="3"/>
  <c r="B19" i="3"/>
  <c r="B18" i="3"/>
  <c r="B17" i="3"/>
  <c r="F13" i="3"/>
  <c r="D12" i="3"/>
  <c r="F8" i="3"/>
  <c r="H13" i="3"/>
  <c r="H8" i="3"/>
  <c r="D13" i="3"/>
  <c r="C13" i="3"/>
  <c r="F29" i="3"/>
  <c r="H12" i="3"/>
  <c r="C12" i="3"/>
  <c r="F12" i="3"/>
  <c r="H23" i="3" l="1"/>
  <c r="H26" i="3"/>
  <c r="H24" i="3"/>
  <c r="H22" i="3"/>
  <c r="H25" i="3"/>
  <c r="C14" i="3"/>
  <c r="D14" i="3"/>
  <c r="F14" i="3"/>
  <c r="H14" i="3"/>
  <c r="G13" i="3"/>
  <c r="G12" i="3"/>
  <c r="E13" i="3"/>
  <c r="I13" i="3"/>
  <c r="E12" i="3"/>
  <c r="I12" i="3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D7" i="3"/>
  <c r="D8" i="3"/>
  <c r="C8" i="3"/>
  <c r="H7" i="3"/>
  <c r="C7" i="3"/>
  <c r="F7" i="3"/>
  <c r="C9" i="3" l="1"/>
  <c r="D9" i="3"/>
  <c r="F9" i="3"/>
  <c r="H9" i="3"/>
  <c r="G8" i="3"/>
  <c r="I8" i="3"/>
  <c r="E8" i="3"/>
  <c r="E7" i="3"/>
  <c r="G7" i="3"/>
  <c r="I7" i="3"/>
  <c r="F19" i="3"/>
  <c r="F17" i="3"/>
  <c r="F18" i="3"/>
  <c r="G9" i="3" l="1"/>
  <c r="I9" i="3"/>
  <c r="E9" i="3"/>
</calcChain>
</file>

<file path=xl/sharedStrings.xml><?xml version="1.0" encoding="utf-8"?>
<sst xmlns="http://schemas.openxmlformats.org/spreadsheetml/2006/main" count="467" uniqueCount="145">
  <si>
    <t>ID</t>
  </si>
  <si>
    <t>Akronym</t>
  </si>
  <si>
    <t>Status</t>
  </si>
  <si>
    <t>Mittelgeber</t>
  </si>
  <si>
    <t>FB</t>
  </si>
  <si>
    <t>Leitung</t>
  </si>
  <si>
    <t>Thema</t>
  </si>
  <si>
    <t>MA</t>
  </si>
  <si>
    <t>Start</t>
  </si>
  <si>
    <t>Ende</t>
  </si>
  <si>
    <t>Budget</t>
  </si>
  <si>
    <t>Verbraucht</t>
  </si>
  <si>
    <t>Verfügbar</t>
  </si>
  <si>
    <t>Endbericht</t>
  </si>
  <si>
    <t>KMU</t>
  </si>
  <si>
    <t>laufend</t>
  </si>
  <si>
    <t>beendet</t>
  </si>
  <si>
    <t>BMBF</t>
  </si>
  <si>
    <t>BMWi</t>
  </si>
  <si>
    <t>EU</t>
  </si>
  <si>
    <t>VW Stiftung</t>
  </si>
  <si>
    <t>DAAD</t>
  </si>
  <si>
    <t>DFG</t>
  </si>
  <si>
    <t>Sachsen-Anhalt</t>
  </si>
  <si>
    <t>Heusinger AG</t>
  </si>
  <si>
    <t>Stadt Thale</t>
  </si>
  <si>
    <t>ELSTER</t>
  </si>
  <si>
    <t>KOLIBRI</t>
  </si>
  <si>
    <t>SPERBER</t>
  </si>
  <si>
    <t>RABE</t>
  </si>
  <si>
    <t>EISVOGEL</t>
  </si>
  <si>
    <t>W</t>
  </si>
  <si>
    <t>AI</t>
  </si>
  <si>
    <t>Vw</t>
  </si>
  <si>
    <t>Prof. Dr. Kurt Meier</t>
  </si>
  <si>
    <t>Ja</t>
  </si>
  <si>
    <t>Nein</t>
  </si>
  <si>
    <t>Digitalisierung</t>
  </si>
  <si>
    <t>SCHWALBE</t>
  </si>
  <si>
    <t>ADLER</t>
  </si>
  <si>
    <t>FALKE</t>
  </si>
  <si>
    <t>HABICHT</t>
  </si>
  <si>
    <t>Prof. Dr. Lisa Müller</t>
  </si>
  <si>
    <t>KOLIBRI II</t>
  </si>
  <si>
    <t>Windenergie</t>
  </si>
  <si>
    <t>Prof. Dr. Sina Dayeh</t>
  </si>
  <si>
    <t>Prof. Dr. Hans Morgenstern</t>
  </si>
  <si>
    <t>Partizipation</t>
  </si>
  <si>
    <t>Prof. Dr. Sarah Meier</t>
  </si>
  <si>
    <t>Demografie</t>
  </si>
  <si>
    <t>Telepflege</t>
  </si>
  <si>
    <t>Nahversorgung</t>
  </si>
  <si>
    <t>KI</t>
  </si>
  <si>
    <t>Solarpanele</t>
  </si>
  <si>
    <t>Klimawandel</t>
  </si>
  <si>
    <t>Integration</t>
  </si>
  <si>
    <t>Prof. Dr. Sandra Kowalski</t>
  </si>
  <si>
    <t>Prof. Dr. Richard Shariot</t>
  </si>
  <si>
    <t>Vergaberecht</t>
  </si>
  <si>
    <t>Dr. Heinrich Mejer</t>
  </si>
  <si>
    <t>DOHLE</t>
  </si>
  <si>
    <t>MARDER</t>
  </si>
  <si>
    <t>FUCHS</t>
  </si>
  <si>
    <t>BIBER</t>
  </si>
  <si>
    <t>KUCKUCK</t>
  </si>
  <si>
    <t>DACHS</t>
  </si>
  <si>
    <t>DACKEL</t>
  </si>
  <si>
    <t>SPATZ</t>
  </si>
  <si>
    <t>UHU</t>
  </si>
  <si>
    <t>SCHWAN</t>
  </si>
  <si>
    <t>EULE</t>
  </si>
  <si>
    <t>TAUBE</t>
  </si>
  <si>
    <t>Prof. Dr. Adam Offinger</t>
  </si>
  <si>
    <t>Dr. Sonja Tischler</t>
  </si>
  <si>
    <t>Prof. Dr. Emre Özgür</t>
  </si>
  <si>
    <t>Prof. Dr. Sven Hanke</t>
  </si>
  <si>
    <t>Prof. Dr. Kurt Krüger</t>
  </si>
  <si>
    <t>Prof. Dr. Margit Becker</t>
  </si>
  <si>
    <t>Prof. Dr. Björn Clausen</t>
  </si>
  <si>
    <t>Prof. Dr. Beate Gruber</t>
  </si>
  <si>
    <t>Prof. Dr. Dorothea Harms</t>
  </si>
  <si>
    <t>MEISE</t>
  </si>
  <si>
    <t>STAR</t>
  </si>
  <si>
    <t>PIEPER</t>
  </si>
  <si>
    <t>KAUZ</t>
  </si>
  <si>
    <t>MÖWE</t>
  </si>
  <si>
    <t>REIHER</t>
  </si>
  <si>
    <t>KAUTZ</t>
  </si>
  <si>
    <t>ZEISIG</t>
  </si>
  <si>
    <t>DOMPFAFF</t>
  </si>
  <si>
    <t>Diese Listen bitte nur ergänzen und keine Daten löschen.</t>
  </si>
  <si>
    <t>Pivot-Tabelle zur freien Konfiguration</t>
  </si>
  <si>
    <t>Zeilenbeschriftungen</t>
  </si>
  <si>
    <t>Gesamtergebnis</t>
  </si>
  <si>
    <t>Anzahl von Akronym</t>
  </si>
  <si>
    <t>Anzahl der Projekte</t>
  </si>
  <si>
    <t>Aktuell laufende Projekte</t>
  </si>
  <si>
    <t>Bereits abgeschlossene Projekte</t>
  </si>
  <si>
    <t>davon FB W</t>
  </si>
  <si>
    <t>davon FB AI</t>
  </si>
  <si>
    <t>davon FB Vw</t>
  </si>
  <si>
    <t>(Alle)</t>
  </si>
  <si>
    <t>Anzahl der laufenden Projekte pro Fachbereich</t>
  </si>
  <si>
    <t>Anzahl der laufenden und beendeten Projekte</t>
  </si>
  <si>
    <t>Anzahl der beendeten Projekte pro Fachbereich</t>
  </si>
  <si>
    <t>Summe von Budget</t>
  </si>
  <si>
    <t>Laufende Projekte nach Budget geordnet</t>
  </si>
  <si>
    <t>Die fünf drittmittelstärksten Projekte</t>
  </si>
  <si>
    <t>Die fünf wichtigsten Drittmittelgeber</t>
  </si>
  <si>
    <t>Mittelgeber nach Budget geordnet</t>
  </si>
  <si>
    <r>
      <t xml:space="preserve">Diese Seite enthält vorkonfigurierte Pivot-Tabellen. Diese bitte nicht verändern, nach Änderungen an den Rohdaten aber unbedingt </t>
    </r>
    <r>
      <rPr>
        <b/>
        <sz val="11"/>
        <color theme="1"/>
        <rFont val="Calibri"/>
        <family val="2"/>
        <scheme val="minor"/>
      </rPr>
      <t>mit Alt+F5 aktualisieren</t>
    </r>
    <r>
      <rPr>
        <sz val="11"/>
        <color theme="1"/>
        <rFont val="Calibri"/>
        <family val="2"/>
        <scheme val="minor"/>
      </rPr>
      <t>.</t>
    </r>
  </si>
  <si>
    <t>Durchschnittswerte der laufenden Projekte</t>
  </si>
  <si>
    <t>Mitarbeitende</t>
  </si>
  <si>
    <t>Laufzeit</t>
  </si>
  <si>
    <t>Summe von Laufzeit</t>
  </si>
  <si>
    <t>Gesamtlaufzeit der laufenden Projekte</t>
  </si>
  <si>
    <t>Monate</t>
  </si>
  <si>
    <t>VZÄ</t>
  </si>
  <si>
    <t>Summe von MA</t>
  </si>
  <si>
    <t>Anzahl der MA in den Projekten</t>
  </si>
  <si>
    <t>Informationscockpit zur Forschungsleistung der Hochschule Harz</t>
  </si>
  <si>
    <t>Summe der Drittmittel</t>
  </si>
  <si>
    <t>Budget der laufenden und beendeten Projekte</t>
  </si>
  <si>
    <t>Budgets der laufenden Projekte je Fachbereich</t>
  </si>
  <si>
    <t>Budgets der beendeten Projekte je Fachbereich</t>
  </si>
  <si>
    <t>Befinden sich Projekte im Minus?</t>
  </si>
  <si>
    <t>Summe von Verfügbar</t>
  </si>
  <si>
    <t>Alle Projekte</t>
  </si>
  <si>
    <t>Die fünf dittmittelstärksten Professor*innen</t>
  </si>
  <si>
    <t>Rohdaten bitte nur zur Fehlerkorrektur ändern | Neue Projekte bitte nur über neue Zeilen am oberen Ende der Tabelle einfügen (Rechtsklick auf zweite (!) Projektzeile -&gt; Zellen einfügen), damit sie bei der Auswertung automatisch Berücksichtigung finden.</t>
  </si>
  <si>
    <t>Drittmittel pro Professor*in</t>
  </si>
  <si>
    <t>Projekte mit KMU-Beteiligung</t>
  </si>
  <si>
    <t>Laufend</t>
  </si>
  <si>
    <t>Alle</t>
  </si>
  <si>
    <t>Projekte mit KMU-Beteligung (gesamt)</t>
  </si>
  <si>
    <t>Die Inhalte dieser Übersicht werden automatisch aus den Worksheets C und D generiert. Die Aktualisierung von Daten muss in diesen Worksheets erfolgen.</t>
  </si>
  <si>
    <t>Überschreitung</t>
  </si>
  <si>
    <t>Mai</t>
  </si>
  <si>
    <t>2024</t>
  </si>
  <si>
    <t>Dez</t>
  </si>
  <si>
    <t>2025</t>
  </si>
  <si>
    <t>2026</t>
  </si>
  <si>
    <t>2027</t>
  </si>
  <si>
    <t>2028</t>
  </si>
  <si>
    <t>Nächste Abgabetermine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</si>
</sst>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44" fontId="0" fillId="0" borderId="0" xfId="1" applyFont="1" applyBorder="1"/>
    <xf numFmtId="44" fontId="0" fillId="0" borderId="7" xfId="1" applyFont="1" applyBorder="1"/>
    <xf numFmtId="14" fontId="0" fillId="0" borderId="0" xfId="0" applyNumberFormat="1"/>
    <xf numFmtId="14" fontId="0" fillId="0" borderId="7" xfId="0" applyNumberFormat="1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0" fillId="0" borderId="4" xfId="0" pivotButton="1" applyBorder="1"/>
    <xf numFmtId="0" fontId="0" fillId="0" borderId="2" xfId="0" applyBorder="1"/>
    <xf numFmtId="0" fontId="0" fillId="0" borderId="3" xfId="0" applyBorder="1"/>
    <xf numFmtId="9" fontId="0" fillId="0" borderId="5" xfId="2" applyFont="1" applyBorder="1"/>
    <xf numFmtId="9" fontId="0" fillId="0" borderId="8" xfId="2" applyFont="1" applyBorder="1"/>
    <xf numFmtId="44" fontId="0" fillId="0" borderId="5" xfId="1" applyFont="1" applyBorder="1"/>
    <xf numFmtId="44" fontId="0" fillId="0" borderId="8" xfId="1" applyFont="1" applyBorder="1"/>
    <xf numFmtId="0" fontId="0" fillId="0" borderId="6" xfId="0" pivotButton="1" applyBorder="1"/>
    <xf numFmtId="0" fontId="0" fillId="0" borderId="11" xfId="0" pivotButton="1" applyBorder="1"/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pivotButton="1" applyBorder="1"/>
    <xf numFmtId="0" fontId="0" fillId="0" borderId="9" xfId="0" pivotButton="1" applyBorder="1"/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14" fontId="0" fillId="0" borderId="0" xfId="0" applyNumberFormat="1" applyAlignment="1">
      <alignment horizontal="left" indent="1"/>
    </xf>
    <xf numFmtId="2" fontId="0" fillId="0" borderId="0" xfId="0" applyNumberFormat="1" applyAlignment="1">
      <alignment horizontal="right"/>
    </xf>
    <xf numFmtId="0" fontId="0" fillId="0" borderId="5" xfId="0" applyBorder="1" applyAlignment="1">
      <alignment horizontal="right"/>
    </xf>
    <xf numFmtId="1" fontId="0" fillId="0" borderId="0" xfId="0" applyNumberFormat="1" applyAlignment="1">
      <alignment horizontal="right"/>
    </xf>
    <xf numFmtId="44" fontId="0" fillId="0" borderId="4" xfId="1" applyFont="1" applyBorder="1"/>
    <xf numFmtId="44" fontId="0" fillId="0" borderId="6" xfId="1" applyFont="1" applyBorder="1"/>
    <xf numFmtId="44" fontId="0" fillId="0" borderId="0" xfId="0" applyNumberFormat="1"/>
    <xf numFmtId="9" fontId="0" fillId="0" borderId="15" xfId="2" applyFont="1" applyBorder="1"/>
    <xf numFmtId="0" fontId="2" fillId="2" borderId="9" xfId="0" applyFont="1" applyFill="1" applyBorder="1"/>
    <xf numFmtId="9" fontId="0" fillId="0" borderId="12" xfId="2" applyFont="1" applyBorder="1"/>
    <xf numFmtId="9" fontId="0" fillId="0" borderId="11" xfId="2" applyFont="1" applyBorder="1"/>
    <xf numFmtId="9" fontId="0" fillId="0" borderId="10" xfId="2" applyFont="1" applyBorder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44" fontId="0" fillId="0" borderId="7" xfId="1" applyFont="1" applyBorder="1" applyAlignment="1">
      <alignment horizontal="right"/>
    </xf>
    <xf numFmtId="44" fontId="0" fillId="0" borderId="8" xfId="1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9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[2023-Excel-Musterloesung-Projektberichtswesen.xlsx]Worksheet C- Pivot (fest)!PivotTable6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Drittmittel</a:t>
            </a:r>
            <a:r>
              <a:rPr lang="en-US" baseline="0"/>
              <a:t> nach Mittelgebern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'Worksheet C- Pivot (fest)'!$I$7</c:f>
              <c:strCache>
                <c:ptCount val="1"/>
                <c:pt idx="0">
                  <c:v>Ergebnis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B7-43B2-82FC-9BF2B9C218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B7-43B2-82FC-9BF2B9C218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B7-43B2-82FC-9BF2B9C2188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B7-43B2-82FC-9BF2B9C2188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6B7-43B2-82FC-9BF2B9C2188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6B7-43B2-82FC-9BF2B9C2188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6B7-43B2-82FC-9BF2B9C2188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6B7-43B2-82FC-9BF2B9C218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'Worksheet C- Pivot (fest)'!$H$8:$H$16</c:f>
              <c:strCache>
                <c:ptCount val="8"/>
                <c:pt idx="0">
                  <c:v>DFG</c:v>
                </c:pt>
                <c:pt idx="1">
                  <c:v>BMBF</c:v>
                </c:pt>
                <c:pt idx="2">
                  <c:v>Sachsen-Anhalt</c:v>
                </c:pt>
                <c:pt idx="3">
                  <c:v>BMWi</c:v>
                </c:pt>
                <c:pt idx="4">
                  <c:v>DAAD</c:v>
                </c:pt>
                <c:pt idx="5">
                  <c:v>VW Stiftung</c:v>
                </c:pt>
                <c:pt idx="6">
                  <c:v>Heusinger AG</c:v>
                </c:pt>
                <c:pt idx="7">
                  <c:v>Stadt Thale</c:v>
                </c:pt>
              </c:strCache>
            </c:strRef>
          </c:cat>
          <c:val>
            <c:numRef>
              <c:f>'Worksheet C- Pivot (fest)'!$I$8:$I$16</c:f>
              <c:numCache>
                <c:formatCode>General</c:formatCode>
                <c:ptCount val="8"/>
                <c:pt idx="0">
                  <c:v>3013287</c:v>
                </c:pt>
                <c:pt idx="1">
                  <c:v>1555572</c:v>
                </c:pt>
                <c:pt idx="2">
                  <c:v>1288290</c:v>
                </c:pt>
                <c:pt idx="3">
                  <c:v>1070875</c:v>
                </c:pt>
                <c:pt idx="4">
                  <c:v>672295</c:v>
                </c:pt>
                <c:pt idx="5">
                  <c:v>459094</c:v>
                </c:pt>
                <c:pt idx="6">
                  <c:v>345230</c:v>
                </c:pt>
                <c:pt idx="7">
                  <c:v>189400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0-4AAE-987B-BE3C18D6B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[2023-Excel-Musterloesung-Projektberichtswesen.xlsx]Worksheet C- Pivot (fest)!PivotTable11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Drittmittel nach</a:t>
            </a:r>
            <a:r>
              <a:rPr lang="de-DE" baseline="0"/>
              <a:t> Fachbereichen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'Worksheet C- Pivot (fest)'!$I$25</c:f>
              <c:strCache>
                <c:ptCount val="1"/>
                <c:pt idx="0">
                  <c:v>Ergebnis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B7-4D91-8D44-57D1562248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B7-4D91-8D44-57D1562248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B7-4D91-8D44-57D1562248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'Worksheet C- Pivot (fest)'!$H$26:$H$29</c:f>
              <c:strCache>
                <c:ptCount val="3"/>
                <c:pt idx="0">
                  <c:v>AI</c:v>
                </c:pt>
                <c:pt idx="1">
                  <c:v>Vw</c:v>
                </c:pt>
                <c:pt idx="2">
                  <c:v>W</c:v>
                </c:pt>
              </c:strCache>
            </c:strRef>
          </c:cat>
          <c:val>
            <c:numRef>
              <c:f>'Worksheet C- Pivot (fest)'!$I$26:$I$29</c:f>
              <c:numCache>
                <c:formatCode>General</c:formatCode>
                <c:ptCount val="3"/>
                <c:pt idx="0">
                  <c:v>5581109</c:v>
                </c:pt>
                <c:pt idx="1">
                  <c:v>1777575</c:v>
                </c:pt>
                <c:pt idx="2">
                  <c:v>1235359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89-4770-BDFA-20F563F41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323850</xdr:rowOff>
    </xdr:from>
    <xdr:to>
      <xdr:col>15</xdr:col>
      <xdr:colOff>609600</xdr:colOff>
      <xdr:row>22</xdr:row>
      <xdr:rowOff>60960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22</xdr:row>
      <xdr:rowOff>179070</xdr:rowOff>
    </xdr:from>
    <xdr:to>
      <xdr:col>15</xdr:col>
      <xdr:colOff>609600</xdr:colOff>
      <xdr:row>37</xdr:row>
      <xdr:rowOff>125730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704088</xdr:colOff>
      <xdr:row>59</xdr:row>
      <xdr:rowOff>14859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4663C61-FF0F-E738-C455-92178C8EC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2088" cy="1069238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tian Reinboth" refreshedDate="45244.561720370373" createdVersion="6" refreshedVersion="6" minRefreshableVersion="3" recordCount="31" xr:uid="{00000000-000A-0000-FFFF-FFFF00000000}">
  <cacheSource type="worksheet">
    <worksheetSource ref="R4:S35" sheet="Worksheet D - Rohdaten"/>
  </cacheSource>
  <cacheFields count="2">
    <cacheField name="Laufzeit" numFmtId="0">
      <sharedItems containsSemiMixedTypes="0" containsString="0" containsNumber="1" containsInteger="1" minValue="213" maxValue="2039"/>
    </cacheField>
    <cacheField name="Status" numFmtId="0">
      <sharedItems count="2">
        <s v="beendet"/>
        <s v="laufen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tian Reinboth" refreshedDate="45244.618211689813" createdVersion="6" refreshedVersion="6" minRefreshableVersion="3" recordCount="31" xr:uid="{00000000-000A-0000-FFFF-FFFF08000000}">
  <cacheSource type="worksheet">
    <worksheetSource ref="B4:P35" sheet="Worksheet D - Rohdaten"/>
  </cacheSource>
  <cacheFields count="19">
    <cacheField name="ID" numFmtId="0">
      <sharedItems containsSemiMixedTypes="0" containsString="0" containsNumber="1" containsInteger="1" minValue="10023" maxValue="10053"/>
    </cacheField>
    <cacheField name="Akronym" numFmtId="0">
      <sharedItems count="32">
        <s v="ELSTER"/>
        <s v="KOLIBRI"/>
        <s v="SPERBER"/>
        <s v="RABE"/>
        <s v="EISVOGEL"/>
        <s v="SCHWALBE"/>
        <s v="ADLER"/>
        <s v="FALKE"/>
        <s v="HABICHT"/>
        <s v="KOLIBRI II"/>
        <s v="DOHLE"/>
        <s v="MARDER"/>
        <s v="KUCKUCK"/>
        <s v="DACHS"/>
        <s v="SPATZ"/>
        <s v="UHU"/>
        <s v="SCHWAN"/>
        <s v="EULE"/>
        <s v="FUCHS"/>
        <s v="TAUBE"/>
        <s v="MEISE"/>
        <s v="DACKEL"/>
        <s v="STAR"/>
        <s v="PIEPER"/>
        <s v="KAUZ"/>
        <s v="BIBER"/>
        <s v="MÖWE"/>
        <s v="REIHER"/>
        <s v="KAUTZ"/>
        <s v="ZEISIG"/>
        <s v="DOMPFAFF"/>
        <s v="test" u="1"/>
      </sharedItems>
    </cacheField>
    <cacheField name="Status" numFmtId="0">
      <sharedItems containsBlank="1" count="3">
        <s v="beendet"/>
        <s v="laufend"/>
        <m u="1"/>
      </sharedItems>
    </cacheField>
    <cacheField name="Mittelgeber" numFmtId="0">
      <sharedItems count="9">
        <s v="BMBF"/>
        <s v="BMWi"/>
        <s v="EU"/>
        <s v="VW Stiftung"/>
        <s v="DFG"/>
        <s v="Sachsen-Anhalt"/>
        <s v="DAAD"/>
        <s v="Stadt Thale"/>
        <s v="Heusinger AG"/>
      </sharedItems>
    </cacheField>
    <cacheField name="FB" numFmtId="0">
      <sharedItems count="3">
        <s v="W"/>
        <s v="AI"/>
        <s v="Vw"/>
      </sharedItems>
    </cacheField>
    <cacheField name="Leitung" numFmtId="0">
      <sharedItems count="17">
        <s v="Prof. Dr. Kurt Meier"/>
        <s v="Prof. Dr. Lisa Müller"/>
        <s v="Prof. Dr. Sina Dayeh"/>
        <s v="Prof. Dr. Hans Morgenstern"/>
        <s v="Prof. Dr. Sandra Kowalski"/>
        <s v="Dr. Heinrich Mejer"/>
        <s v="Prof. Dr. Adam Offinger"/>
        <s v="Dr. Sonja Tischler"/>
        <s v="Prof. Dr. Sven Hanke"/>
        <s v="Prof. Dr. Dorothea Harms"/>
        <s v="Prof. Dr. Richard Shariot"/>
        <s v="Prof. Dr. Emre Özgür"/>
        <s v="Prof. Dr. Björn Clausen"/>
        <s v="Prof. Dr. Beate Gruber"/>
        <s v="Prof. Dr. Margit Becker"/>
        <s v="Prof. Dr. Sarah Meier"/>
        <s v="Prof. Dr. Kurt Krüger"/>
      </sharedItems>
    </cacheField>
    <cacheField name="Thema" numFmtId="0">
      <sharedItems/>
    </cacheField>
    <cacheField name="MA" numFmtId="0">
      <sharedItems containsSemiMixedTypes="0" containsString="0" containsNumber="1" minValue="0" maxValue="7"/>
    </cacheField>
    <cacheField name="Start" numFmtId="14">
      <sharedItems containsSemiMixedTypes="0" containsNonDate="0" containsDate="1" containsString="0" minDate="2022-01-01T00:00:00" maxDate="2026-06-02T00:00:00"/>
    </cacheField>
    <cacheField name="Ende" numFmtId="14">
      <sharedItems containsSemiMixedTypes="0" containsNonDate="0" containsDate="1" containsString="0" minDate="2022-12-31T00:00:00" maxDate="2028-01-01T00:00:00" count="9">
        <d v="2022-12-31T00:00:00"/>
        <d v="2023-12-31T00:00:00"/>
        <d v="2024-06-14T00:00:00"/>
        <d v="2024-12-31T00:00:00"/>
        <d v="2027-12-31T00:00:00"/>
        <d v="2025-06-14T00:00:00"/>
        <d v="2025-12-31T00:00:00"/>
        <d v="2025-09-30T00:00:00"/>
        <d v="2026-12-31T00:00:00"/>
      </sharedItems>
      <fieldGroup par="18" base="9">
        <rangePr groupBy="months" startDate="2022-12-31T00:00:00" endDate="2028-01-01T00:00:00"/>
        <groupItems count="14">
          <s v="&lt;31.12.2022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01.01.2028"/>
        </groupItems>
      </fieldGroup>
    </cacheField>
    <cacheField name="Budget" numFmtId="44">
      <sharedItems containsSemiMixedTypes="0" containsString="0" containsNumber="1" containsInteger="1" minValue="16000" maxValue="2346187" count="31">
        <n v="117130"/>
        <n v="86800"/>
        <n v="178300"/>
        <n v="245000"/>
        <n v="58000"/>
        <n v="16000"/>
        <n v="210560"/>
        <n v="2346187"/>
        <n v="45600"/>
        <n v="165700"/>
        <n v="177900"/>
        <n v="210670"/>
        <n v="186500"/>
        <n v="143000"/>
        <n v="714523"/>
        <n v="189400"/>
        <n v="256600"/>
        <n v="256800"/>
        <n v="251700"/>
        <n v="153700"/>
        <n v="342795"/>
        <n v="456300"/>
        <n v="234705"/>
        <n v="252305"/>
        <n v="234964"/>
        <n v="293394"/>
        <n v="325780"/>
        <n v="345230"/>
        <n v="234890"/>
        <n v="356540"/>
        <n v="30000"/>
      </sharedItems>
    </cacheField>
    <cacheField name="Verbraucht" numFmtId="44">
      <sharedItems containsSemiMixedTypes="0" containsString="0" containsNumber="1" containsInteger="1" minValue="0" maxValue="1227341"/>
    </cacheField>
    <cacheField name="Verfügbar" numFmtId="44">
      <sharedItems containsSemiMixedTypes="0" containsString="0" containsNumber="1" containsInteger="1" minValue="-51100" maxValue="1118846"/>
    </cacheField>
    <cacheField name="Endbericht" numFmtId="14">
      <sharedItems containsSemiMixedTypes="0" containsNonDate="0" containsDate="1" containsString="0" minDate="2023-02-28T00:00:00" maxDate="2028-06-01T00:00:00" count="10">
        <d v="2023-02-28T00:00:00"/>
        <d v="2023-05-31T00:00:00"/>
        <d v="2024-12-31T00:00:00"/>
        <d v="2024-05-31T00:00:00"/>
        <d v="2028-05-31T00:00:00"/>
        <d v="2025-05-31T00:00:00"/>
        <d v="2025-09-30T00:00:00"/>
        <d v="2026-05-31T00:00:00"/>
        <d v="2025-12-31T00:00:00"/>
        <d v="2027-05-31T00:00:00"/>
      </sharedItems>
      <fieldGroup par="16" base="13">
        <rangePr groupBy="months" startDate="2023-02-28T00:00:00" endDate="2028-06-01T00:00:00"/>
        <groupItems count="14">
          <s v="&lt;28.02.2023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01.06.2028"/>
        </groupItems>
      </fieldGroup>
    </cacheField>
    <cacheField name="KMU" numFmtId="0">
      <sharedItems count="2">
        <s v="Ja"/>
        <s v="Nein"/>
      </sharedItems>
    </cacheField>
    <cacheField name="Quartale" numFmtId="0" databaseField="0">
      <fieldGroup base="13">
        <rangePr groupBy="quarters" startDate="2023-02-28T00:00:00" endDate="2028-06-01T00:00:00"/>
        <groupItems count="6">
          <s v="&lt;28.02.2023"/>
          <s v="Qrtl1"/>
          <s v="Qrtl2"/>
          <s v="Qrtl3"/>
          <s v="Qrtl4"/>
          <s v="&gt;01.06.2028"/>
        </groupItems>
      </fieldGroup>
    </cacheField>
    <cacheField name="Jahre" numFmtId="0" databaseField="0">
      <fieldGroup base="13">
        <rangePr groupBy="years" startDate="2023-02-28T00:00:00" endDate="2028-06-01T00:00:00"/>
        <groupItems count="8">
          <s v="&lt;28.02.2023"/>
          <s v="2023"/>
          <s v="2024"/>
          <s v="2025"/>
          <s v="2026"/>
          <s v="2027"/>
          <s v="2028"/>
          <s v="&gt;01.06.2028"/>
        </groupItems>
      </fieldGroup>
    </cacheField>
    <cacheField name="Quartale2" numFmtId="0" databaseField="0">
      <fieldGroup base="9">
        <rangePr groupBy="quarters" startDate="2022-12-31T00:00:00" endDate="2028-01-01T00:00:00"/>
        <groupItems count="6">
          <s v="&lt;31.12.2022"/>
          <s v="Qrtl1"/>
          <s v="Qrtl2"/>
          <s v="Qrtl3"/>
          <s v="Qrtl4"/>
          <s v="&gt;01.01.2028"/>
        </groupItems>
      </fieldGroup>
    </cacheField>
    <cacheField name="Jahre2" numFmtId="0" databaseField="0">
      <fieldGroup base="9">
        <rangePr groupBy="years" startDate="2022-12-31T00:00:00" endDate="2028-01-01T00:00:00"/>
        <groupItems count="9">
          <s v="&lt;31.12.2022"/>
          <s v="2022"/>
          <s v="2023"/>
          <s v="2024"/>
          <s v="2025"/>
          <s v="2026"/>
          <s v="2027"/>
          <s v="2028"/>
          <s v="&gt;01.01.202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n v="364"/>
    <x v="0"/>
  </r>
  <r>
    <n v="578"/>
    <x v="0"/>
  </r>
  <r>
    <n v="622"/>
    <x v="1"/>
  </r>
  <r>
    <n v="578"/>
    <x v="0"/>
  </r>
  <r>
    <n v="578"/>
    <x v="0"/>
  </r>
  <r>
    <n v="578"/>
    <x v="0"/>
  </r>
  <r>
    <n v="944"/>
    <x v="1"/>
  </r>
  <r>
    <n v="2039"/>
    <x v="1"/>
  </r>
  <r>
    <n v="730"/>
    <x v="1"/>
  </r>
  <r>
    <n v="730"/>
    <x v="1"/>
  </r>
  <r>
    <n v="730"/>
    <x v="1"/>
  </r>
  <r>
    <n v="671"/>
    <x v="1"/>
  </r>
  <r>
    <n v="671"/>
    <x v="1"/>
  </r>
  <r>
    <n v="671"/>
    <x v="1"/>
  </r>
  <r>
    <n v="822"/>
    <x v="1"/>
  </r>
  <r>
    <n v="836"/>
    <x v="1"/>
  </r>
  <r>
    <n v="836"/>
    <x v="1"/>
  </r>
  <r>
    <n v="892"/>
    <x v="1"/>
  </r>
  <r>
    <n v="457"/>
    <x v="1"/>
  </r>
  <r>
    <n v="457"/>
    <x v="1"/>
  </r>
  <r>
    <n v="457"/>
    <x v="1"/>
  </r>
  <r>
    <n v="730"/>
    <x v="1"/>
  </r>
  <r>
    <n v="730"/>
    <x v="1"/>
  </r>
  <r>
    <n v="730"/>
    <x v="1"/>
  </r>
  <r>
    <n v="638"/>
    <x v="1"/>
  </r>
  <r>
    <n v="638"/>
    <x v="1"/>
  </r>
  <r>
    <n v="1095"/>
    <x v="1"/>
  </r>
  <r>
    <n v="1095"/>
    <x v="1"/>
  </r>
  <r>
    <n v="1095"/>
    <x v="1"/>
  </r>
  <r>
    <n v="1095"/>
    <x v="1"/>
  </r>
  <r>
    <n v="213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1">
  <r>
    <n v="10023"/>
    <x v="0"/>
    <x v="0"/>
    <x v="0"/>
    <x v="0"/>
    <x v="0"/>
    <s v="Digitalisierung"/>
    <n v="1"/>
    <d v="2022-01-01T00:00:00"/>
    <x v="0"/>
    <x v="0"/>
    <n v="112324"/>
    <n v="4806"/>
    <x v="0"/>
    <x v="0"/>
  </r>
  <r>
    <n v="10024"/>
    <x v="1"/>
    <x v="0"/>
    <x v="1"/>
    <x v="1"/>
    <x v="1"/>
    <s v="Windenergie"/>
    <n v="0.5"/>
    <d v="2022-06-01T00:00:00"/>
    <x v="1"/>
    <x v="1"/>
    <n v="96000"/>
    <n v="-9200"/>
    <x v="1"/>
    <x v="0"/>
  </r>
  <r>
    <n v="10025"/>
    <x v="2"/>
    <x v="1"/>
    <x v="1"/>
    <x v="1"/>
    <x v="2"/>
    <s v="Digitalisierung"/>
    <n v="1.5"/>
    <d v="2022-10-01T00:00:00"/>
    <x v="2"/>
    <x v="2"/>
    <n v="152593"/>
    <n v="25707"/>
    <x v="2"/>
    <x v="1"/>
  </r>
  <r>
    <n v="10026"/>
    <x v="3"/>
    <x v="0"/>
    <x v="2"/>
    <x v="2"/>
    <x v="3"/>
    <s v="Partizipation"/>
    <n v="2"/>
    <d v="2022-06-01T00:00:00"/>
    <x v="1"/>
    <x v="3"/>
    <n v="245000"/>
    <n v="0"/>
    <x v="1"/>
    <x v="0"/>
  </r>
  <r>
    <n v="10027"/>
    <x v="4"/>
    <x v="0"/>
    <x v="3"/>
    <x v="0"/>
    <x v="4"/>
    <s v="Integration"/>
    <n v="0"/>
    <d v="2022-06-01T00:00:00"/>
    <x v="1"/>
    <x v="4"/>
    <n v="61000"/>
    <n v="-3000"/>
    <x v="1"/>
    <x v="0"/>
  </r>
  <r>
    <n v="10028"/>
    <x v="5"/>
    <x v="0"/>
    <x v="4"/>
    <x v="0"/>
    <x v="0"/>
    <s v="Digitalisierung"/>
    <n v="0"/>
    <d v="2022-06-01T00:00:00"/>
    <x v="1"/>
    <x v="5"/>
    <n v="16000"/>
    <n v="0"/>
    <x v="1"/>
    <x v="0"/>
  </r>
  <r>
    <n v="10029"/>
    <x v="6"/>
    <x v="1"/>
    <x v="5"/>
    <x v="2"/>
    <x v="5"/>
    <s v="Nahversorgung"/>
    <n v="2.5"/>
    <d v="2022-06-01T00:00:00"/>
    <x v="3"/>
    <x v="6"/>
    <n v="96545"/>
    <n v="114015"/>
    <x v="3"/>
    <x v="1"/>
  </r>
  <r>
    <n v="10030"/>
    <x v="7"/>
    <x v="1"/>
    <x v="4"/>
    <x v="1"/>
    <x v="6"/>
    <s v="KI"/>
    <n v="7"/>
    <d v="2022-06-01T00:00:00"/>
    <x v="4"/>
    <x v="7"/>
    <n v="1227341"/>
    <n v="1118846"/>
    <x v="4"/>
    <x v="1"/>
  </r>
  <r>
    <n v="10031"/>
    <x v="8"/>
    <x v="1"/>
    <x v="0"/>
    <x v="1"/>
    <x v="7"/>
    <s v="Demografie"/>
    <n v="0"/>
    <d v="2023-01-01T00:00:00"/>
    <x v="3"/>
    <x v="8"/>
    <n v="96700"/>
    <n v="-51100"/>
    <x v="5"/>
    <x v="0"/>
  </r>
  <r>
    <n v="10032"/>
    <x v="9"/>
    <x v="1"/>
    <x v="3"/>
    <x v="1"/>
    <x v="1"/>
    <s v="Windenergie"/>
    <n v="1"/>
    <d v="2023-01-01T00:00:00"/>
    <x v="3"/>
    <x v="9"/>
    <n v="124290"/>
    <n v="41410"/>
    <x v="5"/>
    <x v="0"/>
  </r>
  <r>
    <n v="10033"/>
    <x v="10"/>
    <x v="1"/>
    <x v="1"/>
    <x v="1"/>
    <x v="8"/>
    <s v="Digitalisierung"/>
    <n v="1"/>
    <d v="2023-01-01T00:00:00"/>
    <x v="3"/>
    <x v="10"/>
    <n v="89456"/>
    <n v="88444"/>
    <x v="5"/>
    <x v="0"/>
  </r>
  <r>
    <n v="10034"/>
    <x v="11"/>
    <x v="1"/>
    <x v="1"/>
    <x v="2"/>
    <x v="5"/>
    <s v="Nahversorgung"/>
    <n v="1.25"/>
    <d v="2023-03-01T00:00:00"/>
    <x v="3"/>
    <x v="11"/>
    <n v="121506"/>
    <n v="89164"/>
    <x v="5"/>
    <x v="0"/>
  </r>
  <r>
    <n v="10035"/>
    <x v="12"/>
    <x v="1"/>
    <x v="6"/>
    <x v="0"/>
    <x v="0"/>
    <s v="Demografie"/>
    <n v="1"/>
    <d v="2023-03-01T00:00:00"/>
    <x v="3"/>
    <x v="12"/>
    <n v="129567"/>
    <n v="56933"/>
    <x v="5"/>
    <x v="1"/>
  </r>
  <r>
    <n v="10036"/>
    <x v="13"/>
    <x v="1"/>
    <x v="6"/>
    <x v="0"/>
    <x v="9"/>
    <s v="Klimawandel"/>
    <n v="0.75"/>
    <d v="2023-03-01T00:00:00"/>
    <x v="3"/>
    <x v="13"/>
    <n v="89456"/>
    <n v="53544"/>
    <x v="5"/>
    <x v="0"/>
  </r>
  <r>
    <n v="10037"/>
    <x v="14"/>
    <x v="1"/>
    <x v="0"/>
    <x v="1"/>
    <x v="10"/>
    <s v="KI"/>
    <n v="1"/>
    <d v="2023-03-15T00:00:00"/>
    <x v="5"/>
    <x v="14"/>
    <n v="356896"/>
    <n v="357627"/>
    <x v="6"/>
    <x v="0"/>
  </r>
  <r>
    <n v="10038"/>
    <x v="15"/>
    <x v="1"/>
    <x v="7"/>
    <x v="1"/>
    <x v="10"/>
    <s v="Telepflege"/>
    <n v="1"/>
    <d v="2023-03-01T00:00:00"/>
    <x v="5"/>
    <x v="15"/>
    <n v="27456"/>
    <n v="161944"/>
    <x v="6"/>
    <x v="0"/>
  </r>
  <r>
    <n v="10039"/>
    <x v="16"/>
    <x v="1"/>
    <x v="4"/>
    <x v="2"/>
    <x v="11"/>
    <s v="Demografie"/>
    <n v="1.5"/>
    <d v="2023-03-01T00:00:00"/>
    <x v="5"/>
    <x v="16"/>
    <n v="173456"/>
    <n v="83144"/>
    <x v="6"/>
    <x v="1"/>
  </r>
  <r>
    <n v="10040"/>
    <x v="17"/>
    <x v="1"/>
    <x v="4"/>
    <x v="2"/>
    <x v="12"/>
    <s v="Vergaberecht"/>
    <n v="1"/>
    <d v="2023-07-23T00:00:00"/>
    <x v="6"/>
    <x v="17"/>
    <n v="145967"/>
    <n v="110833"/>
    <x v="7"/>
    <x v="1"/>
  </r>
  <r>
    <n v="10041"/>
    <x v="18"/>
    <x v="1"/>
    <x v="1"/>
    <x v="2"/>
    <x v="13"/>
    <s v="Demografie"/>
    <n v="1.5"/>
    <d v="2023-10-01T00:00:00"/>
    <x v="3"/>
    <x v="18"/>
    <n v="147290"/>
    <n v="104410"/>
    <x v="5"/>
    <x v="1"/>
  </r>
  <r>
    <n v="10042"/>
    <x v="19"/>
    <x v="1"/>
    <x v="4"/>
    <x v="0"/>
    <x v="9"/>
    <s v="Demografie"/>
    <n v="2.5"/>
    <d v="2023-10-01T00:00:00"/>
    <x v="3"/>
    <x v="19"/>
    <n v="111000"/>
    <n v="42700"/>
    <x v="5"/>
    <x v="0"/>
  </r>
  <r>
    <n v="10043"/>
    <x v="20"/>
    <x v="1"/>
    <x v="6"/>
    <x v="1"/>
    <x v="8"/>
    <s v="Telepflege"/>
    <n v="1"/>
    <d v="2023-10-01T00:00:00"/>
    <x v="3"/>
    <x v="20"/>
    <n v="215967"/>
    <n v="126828"/>
    <x v="5"/>
    <x v="0"/>
  </r>
  <r>
    <n v="10044"/>
    <x v="21"/>
    <x v="1"/>
    <x v="5"/>
    <x v="1"/>
    <x v="7"/>
    <s v="Solarpanele"/>
    <n v="3"/>
    <d v="2023-10-01T00:00:00"/>
    <x v="7"/>
    <x v="21"/>
    <n v="134535"/>
    <n v="321765"/>
    <x v="8"/>
    <x v="1"/>
  </r>
  <r>
    <n v="10045"/>
    <x v="22"/>
    <x v="1"/>
    <x v="0"/>
    <x v="2"/>
    <x v="3"/>
    <s v="Integration"/>
    <n v="1"/>
    <d v="2023-10-01T00:00:00"/>
    <x v="7"/>
    <x v="22"/>
    <n v="145785"/>
    <n v="88920"/>
    <x v="8"/>
    <x v="1"/>
  </r>
  <r>
    <n v="10046"/>
    <x v="23"/>
    <x v="1"/>
    <x v="1"/>
    <x v="0"/>
    <x v="14"/>
    <s v="Klimawandel"/>
    <n v="1.25"/>
    <d v="2023-10-01T00:00:00"/>
    <x v="7"/>
    <x v="23"/>
    <n v="125763"/>
    <n v="126542"/>
    <x v="8"/>
    <x v="0"/>
  </r>
  <r>
    <n v="10047"/>
    <x v="24"/>
    <x v="1"/>
    <x v="0"/>
    <x v="0"/>
    <x v="0"/>
    <s v="Digitalisierung"/>
    <n v="1.25"/>
    <d v="2024-01-01T00:00:00"/>
    <x v="7"/>
    <x v="24"/>
    <n v="135765"/>
    <n v="99199"/>
    <x v="8"/>
    <x v="1"/>
  </r>
  <r>
    <n v="10048"/>
    <x v="25"/>
    <x v="1"/>
    <x v="3"/>
    <x v="1"/>
    <x v="7"/>
    <s v="Demografie"/>
    <n v="1"/>
    <d v="2024-01-01T00:00:00"/>
    <x v="7"/>
    <x v="25"/>
    <n v="200378"/>
    <n v="93016"/>
    <x v="8"/>
    <x v="1"/>
  </r>
  <r>
    <n v="10049"/>
    <x v="26"/>
    <x v="1"/>
    <x v="0"/>
    <x v="1"/>
    <x v="6"/>
    <s v="KI"/>
    <n v="1"/>
    <d v="2024-01-01T00:00:00"/>
    <x v="8"/>
    <x v="26"/>
    <n v="134564"/>
    <n v="191216"/>
    <x v="9"/>
    <x v="0"/>
  </r>
  <r>
    <n v="10050"/>
    <x v="27"/>
    <x v="1"/>
    <x v="8"/>
    <x v="1"/>
    <x v="6"/>
    <s v="KI"/>
    <n v="2.5"/>
    <d v="2024-01-01T00:00:00"/>
    <x v="8"/>
    <x v="27"/>
    <n v="234595"/>
    <n v="110635"/>
    <x v="9"/>
    <x v="1"/>
  </r>
  <r>
    <n v="10051"/>
    <x v="28"/>
    <x v="1"/>
    <x v="5"/>
    <x v="0"/>
    <x v="0"/>
    <s v="Digitalisierung"/>
    <n v="1.5"/>
    <d v="2024-01-01T00:00:00"/>
    <x v="8"/>
    <x v="28"/>
    <n v="144059"/>
    <n v="90831"/>
    <x v="9"/>
    <x v="0"/>
  </r>
  <r>
    <n v="10052"/>
    <x v="29"/>
    <x v="1"/>
    <x v="5"/>
    <x v="2"/>
    <x v="15"/>
    <s v="Partizipation"/>
    <n v="2.25"/>
    <d v="2024-01-01T00:00:00"/>
    <x v="8"/>
    <x v="29"/>
    <n v="245202"/>
    <n v="111338"/>
    <x v="9"/>
    <x v="0"/>
  </r>
  <r>
    <n v="10053"/>
    <x v="30"/>
    <x v="1"/>
    <x v="5"/>
    <x v="0"/>
    <x v="16"/>
    <s v="Klimawandel"/>
    <n v="0"/>
    <d v="2026-06-01T00:00:00"/>
    <x v="8"/>
    <x v="30"/>
    <n v="0"/>
    <n v="30000"/>
    <x v="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PivotTable17" cacheId="1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I6:I16" firstHeaderRow="1" firstDataRow="1" firstDataCol="1" rowPageCount="1" colPageCount="1"/>
  <pivotFields count="19">
    <pivotField showAll="0"/>
    <pivotField axis="axisRow" showAll="0">
      <items count="33">
        <item x="6"/>
        <item x="25"/>
        <item x="13"/>
        <item x="21"/>
        <item x="10"/>
        <item x="30"/>
        <item x="4"/>
        <item x="0"/>
        <item x="17"/>
        <item x="7"/>
        <item x="18"/>
        <item x="8"/>
        <item x="28"/>
        <item x="24"/>
        <item x="1"/>
        <item x="9"/>
        <item x="12"/>
        <item x="11"/>
        <item x="20"/>
        <item x="26"/>
        <item x="23"/>
        <item x="3"/>
        <item x="27"/>
        <item x="5"/>
        <item x="16"/>
        <item x="14"/>
        <item x="2"/>
        <item x="22"/>
        <item x="19"/>
        <item m="1" x="31"/>
        <item x="15"/>
        <item x="29"/>
        <item t="default"/>
      </items>
    </pivotField>
    <pivotField axis="axisPage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numFmtId="14" showAll="0"/>
    <pivotField numFmtId="14" showAll="0"/>
    <pivotField numFmtId="44" showAll="0"/>
    <pivotField numFmtId="44" showAll="0"/>
    <pivotField numFmtId="44"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showAll="0" defaultSubtotal="0">
      <items count="8">
        <item sd="0" x="0"/>
        <item sd="0" x="1"/>
        <item x="2"/>
        <item sd="0" x="3"/>
        <item sd="0" x="4"/>
        <item sd="0" x="5"/>
        <item sd="0" x="6"/>
        <item sd="0" x="7"/>
      </items>
    </pivotField>
    <pivotField showAll="0" defaultSubtotal="0"/>
    <pivotField showAll="0" defaultSubtotal="0"/>
  </pivotFields>
  <rowFields count="3">
    <field x="16"/>
    <field x="13"/>
    <field x="1"/>
  </rowFields>
  <rowItems count="10">
    <i>
      <x v="2"/>
    </i>
    <i r="1">
      <x v="5"/>
    </i>
    <i r="2">
      <x/>
    </i>
    <i r="1">
      <x v="12"/>
    </i>
    <i r="2">
      <x v="26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2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7000000}" name="PivotTable14" cacheId="1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36:C54" firstHeaderRow="1" firstDataRow="1" firstDataCol="1"/>
  <pivotFields count="19">
    <pivotField showAll="0"/>
    <pivotField showAll="0"/>
    <pivotField showAll="0"/>
    <pivotField showAll="0"/>
    <pivotField showAll="0"/>
    <pivotField axis="axisRow" showAll="0" sortType="descending">
      <items count="18">
        <item x="5"/>
        <item x="7"/>
        <item x="6"/>
        <item x="13"/>
        <item x="12"/>
        <item x="9"/>
        <item x="11"/>
        <item x="3"/>
        <item x="16"/>
        <item x="0"/>
        <item x="1"/>
        <item x="14"/>
        <item x="10"/>
        <item x="4"/>
        <item x="15"/>
        <item x="2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4" showAll="0"/>
    <pivotField numFmtId="44" showAll="0"/>
    <pivotField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5"/>
  </rowFields>
  <rowItems count="18">
    <i>
      <x v="2"/>
    </i>
    <i>
      <x v="12"/>
    </i>
    <i>
      <x v="1"/>
    </i>
    <i>
      <x v="9"/>
    </i>
    <i>
      <x v="16"/>
    </i>
    <i>
      <x v="7"/>
    </i>
    <i>
      <x/>
    </i>
    <i>
      <x v="14"/>
    </i>
    <i>
      <x v="5"/>
    </i>
    <i>
      <x v="4"/>
    </i>
    <i>
      <x v="6"/>
    </i>
    <i>
      <x v="10"/>
    </i>
    <i>
      <x v="11"/>
    </i>
    <i>
      <x v="3"/>
    </i>
    <i>
      <x v="15"/>
    </i>
    <i>
      <x v="13"/>
    </i>
    <i>
      <x v="8"/>
    </i>
    <i t="grand">
      <x/>
    </i>
  </rowItems>
  <colItems count="1">
    <i/>
  </colItems>
  <dataFields count="1">
    <dataField name="Summe von Budget" fld="10" baseField="0" baseItem="0"/>
  </dataFields>
  <formats count="7"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5" type="button" dataOnly="0" labelOnly="1" outline="0" axis="axisRow" fieldPosition="0"/>
    </format>
    <format dxfId="56">
      <pivotArea dataOnly="0" labelOnly="1" outline="0" axis="axisValues" fieldPosition="0"/>
    </format>
    <format dxfId="55">
      <pivotArea dataOnly="0" labelOnly="1" fieldPosition="0">
        <references count="1">
          <reference field="5" count="0"/>
        </references>
      </pivotArea>
    </format>
    <format dxfId="54">
      <pivotArea dataOnly="0" labelOnly="1" grandRow="1" outline="0" fieldPosition="0"/>
    </format>
    <format dxfId="5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6000000}" name="PivotTable6" cacheId="1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chartFormat="1">
  <location ref="H7:I16" firstHeaderRow="1" firstDataRow="1" firstDataCol="1" rowPageCount="1" colPageCount="1"/>
  <pivotFields count="19">
    <pivotField showAll="0"/>
    <pivotField showAll="0"/>
    <pivotField axis="axisPage" showAll="0">
      <items count="4">
        <item x="0"/>
        <item x="1"/>
        <item m="1" x="2"/>
        <item t="default"/>
      </items>
    </pivotField>
    <pivotField axis="axisRow" showAll="0" sortType="descending">
      <items count="10">
        <item x="0"/>
        <item x="1"/>
        <item x="6"/>
        <item x="4"/>
        <item x="2"/>
        <item x="8"/>
        <item x="5"/>
        <item x="7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4" showAll="0"/>
    <pivotField numFmtId="44" showAll="0"/>
    <pivotField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3"/>
  </rowFields>
  <rowItems count="9">
    <i>
      <x v="3"/>
    </i>
    <i>
      <x/>
    </i>
    <i>
      <x v="6"/>
    </i>
    <i>
      <x v="1"/>
    </i>
    <i>
      <x v="2"/>
    </i>
    <i>
      <x v="8"/>
    </i>
    <i>
      <x v="5"/>
    </i>
    <i>
      <x v="7"/>
    </i>
    <i t="grand">
      <x/>
    </i>
  </rowItems>
  <colItems count="1">
    <i/>
  </colItems>
  <pageFields count="1">
    <pageField fld="2" item="1" hier="-1"/>
  </pageFields>
  <dataFields count="1">
    <dataField name="Summe von Budget" fld="10" baseField="0" baseItem="0"/>
  </dataFields>
  <formats count="7"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3" type="button" dataOnly="0" labelOnly="1" outline="0" axis="axisRow" fieldPosition="0"/>
    </format>
    <format dxfId="63">
      <pivotArea dataOnly="0" labelOnly="1" outline="0" axis="axisValues" fieldPosition="0"/>
    </format>
    <format dxfId="62">
      <pivotArea dataOnly="0" labelOnly="1" fieldPosition="0">
        <references count="1">
          <reference field="3" count="8">
            <x v="0"/>
            <x v="1"/>
            <x v="2"/>
            <x v="3"/>
            <x v="5"/>
            <x v="6"/>
            <x v="7"/>
            <x v="8"/>
          </reference>
        </references>
      </pivotArea>
    </format>
    <format dxfId="61">
      <pivotArea dataOnly="0" labelOnly="1" grandRow="1" outline="0" fieldPosition="0"/>
    </format>
    <format dxfId="60">
      <pivotArea dataOnly="0" labelOnly="1" outline="0" axis="axisValues" fieldPosition="0"/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5000000}" name="PivotTable3" cacheId="1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12:C16" firstHeaderRow="1" firstDataRow="1" firstDataCol="1" rowPageCount="1" colPageCount="1"/>
  <pivotFields count="19">
    <pivotField showAll="0"/>
    <pivotField dataField="1" showAll="0"/>
    <pivotField axis="axisPage" showAll="0">
      <items count="4">
        <item x="0"/>
        <item x="1"/>
        <item m="1" x="2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44" showAll="0"/>
    <pivotField numFmtId="44" showAll="0"/>
    <pivotField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2" item="1" hier="-1"/>
  </pageFields>
  <dataFields count="1">
    <dataField name="Anzahl von Akronym" fld="1" subtotal="count" baseField="0" baseItem="0"/>
  </dataFields>
  <formats count="7">
    <format dxfId="73">
      <pivotArea type="all" dataOnly="0" outline="0" fieldPosition="0"/>
    </format>
    <format dxfId="72">
      <pivotArea outline="0" collapsedLevelsAreSubtotals="1" fieldPosition="0"/>
    </format>
    <format dxfId="71">
      <pivotArea field="4" type="button" dataOnly="0" labelOnly="1" outline="0" axis="axisRow" fieldPosition="0"/>
    </format>
    <format dxfId="70">
      <pivotArea dataOnly="0" labelOnly="1" outline="0" axis="axisValues" fieldPosition="0"/>
    </format>
    <format dxfId="69">
      <pivotArea dataOnly="0" labelOnly="1" fieldPosition="0">
        <references count="1">
          <reference field="4" count="0"/>
        </references>
      </pivotArea>
    </format>
    <format dxfId="68">
      <pivotArea dataOnly="0" labelOnly="1" grandRow="1" outline="0" fieldPosition="0"/>
    </format>
    <format dxfId="6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4000000}" name="PivotTable11" cacheId="1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chartFormat="1">
  <location ref="H25:I29" firstHeaderRow="1" firstDataRow="1" firstDataCol="1" rowPageCount="1" colPageCount="1"/>
  <pivotFields count="19">
    <pivotField showAll="0"/>
    <pivotField showAll="0"/>
    <pivotField axis="axisPage" showAll="0">
      <items count="4">
        <item x="0"/>
        <item x="1"/>
        <item m="1" x="2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4" showAll="0"/>
    <pivotField numFmtId="44" showAll="0"/>
    <pivotField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2" item="1" hier="-1"/>
  </pageFields>
  <dataFields count="1">
    <dataField name="Summe von Budget" fld="10" baseField="0" baseItem="0"/>
  </dataFields>
  <formats count="7">
    <format dxfId="80">
      <pivotArea type="all" dataOnly="0" outline="0" fieldPosition="0"/>
    </format>
    <format dxfId="79">
      <pivotArea outline="0" collapsedLevelsAreSubtotals="1" fieldPosition="0"/>
    </format>
    <format dxfId="78">
      <pivotArea field="4" type="button" dataOnly="0" labelOnly="1" outline="0" axis="axisRow" fieldPosition="0"/>
    </format>
    <format dxfId="77">
      <pivotArea dataOnly="0" labelOnly="1" outline="0" axis="axisValues" fieldPosition="0"/>
    </format>
    <format dxfId="76">
      <pivotArea dataOnly="0" labelOnly="1" fieldPosition="0">
        <references count="1">
          <reference field="4" count="0"/>
        </references>
      </pivotArea>
    </format>
    <format dxfId="75">
      <pivotArea dataOnly="0" labelOnly="1" grandRow="1" outline="0" fieldPosition="0"/>
    </format>
    <format dxfId="74">
      <pivotArea dataOnly="0" labelOnly="1" outline="0" axis="axisValues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3000000}" name="PivotTable4" cacheId="1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20:C24" firstHeaderRow="1" firstDataRow="1" firstDataCol="1" rowPageCount="1" colPageCount="1"/>
  <pivotFields count="19">
    <pivotField showAll="0"/>
    <pivotField dataField="1" showAll="0"/>
    <pivotField axis="axisPage" showAll="0">
      <items count="4">
        <item x="0"/>
        <item x="1"/>
        <item m="1" x="2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44" showAll="0"/>
    <pivotField numFmtId="44" showAll="0"/>
    <pivotField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2" item="0" hier="-1"/>
  </pageFields>
  <dataFields count="1">
    <dataField name="Anzahl von Akronym" fld="1" subtotal="count" baseField="0" baseItem="0"/>
  </dataFields>
  <formats count="7">
    <format dxfId="87">
      <pivotArea type="all" dataOnly="0" outline="0" fieldPosition="0"/>
    </format>
    <format dxfId="86">
      <pivotArea outline="0" collapsedLevelsAreSubtotals="1" fieldPosition="0"/>
    </format>
    <format dxfId="85">
      <pivotArea field="4" type="button" dataOnly="0" labelOnly="1" outline="0" axis="axisRow" fieldPosition="0"/>
    </format>
    <format dxfId="84">
      <pivotArea dataOnly="0" labelOnly="1" outline="0" axis="axisValues" fieldPosition="0"/>
    </format>
    <format dxfId="83">
      <pivotArea dataOnly="0" labelOnly="1" fieldPosition="0">
        <references count="1">
          <reference field="4" count="0"/>
        </references>
      </pivotArea>
    </format>
    <format dxfId="82">
      <pivotArea dataOnly="0" labelOnly="1" grandRow="1" outline="0" fieldPosition="0"/>
    </format>
    <format dxfId="8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PivotTable12" cacheId="1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H33:I37" firstHeaderRow="1" firstDataRow="1" firstDataCol="1" rowPageCount="1" colPageCount="1"/>
  <pivotFields count="19">
    <pivotField showAll="0"/>
    <pivotField showAll="0"/>
    <pivotField axis="axisPage" showAll="0">
      <items count="4">
        <item x="0"/>
        <item x="1"/>
        <item m="1" x="2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4" showAll="0"/>
    <pivotField numFmtId="44" showAll="0"/>
    <pivotField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2" item="0" hier="-1"/>
  </pageFields>
  <dataFields count="1">
    <dataField name="Summe von Budget" fld="10" baseField="0" baseItem="0"/>
  </dataFields>
  <formats count="7">
    <format dxfId="94">
      <pivotArea type="all" dataOnly="0" outline="0" fieldPosition="0"/>
    </format>
    <format dxfId="93">
      <pivotArea outline="0" collapsedLevelsAreSubtotals="1" fieldPosition="0"/>
    </format>
    <format dxfId="92">
      <pivotArea field="4" type="button" dataOnly="0" labelOnly="1" outline="0" axis="axisRow" fieldPosition="0"/>
    </format>
    <format dxfId="91">
      <pivotArea dataOnly="0" labelOnly="1" outline="0" axis="axisValues" fieldPosition="0"/>
    </format>
    <format dxfId="90">
      <pivotArea dataOnly="0" labelOnly="1" fieldPosition="0">
        <references count="1">
          <reference field="4" count="0"/>
        </references>
      </pivotArea>
    </format>
    <format dxfId="89">
      <pivotArea dataOnly="0" labelOnly="1" grandRow="1" outline="0" fieldPosition="0"/>
    </format>
    <format dxfId="8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4:D21" firstHeaderRow="1" firstDataRow="1" firstDataCol="0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E000000}" name="PivotTable8" cacheId="1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26:C29" firstHeaderRow="1" firstDataRow="1" firstDataCol="1"/>
  <pivotFields count="19">
    <pivotField showAll="0"/>
    <pivotField showAll="0"/>
    <pivotField axis="axisRow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dataField="1"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44" showAll="0"/>
    <pivotField numFmtId="44" showAll="0"/>
    <pivotField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Summe von MA" fld="7" baseField="0" baseItem="0"/>
  </dataFields>
  <formats count="7"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2" type="button" dataOnly="0" labelOnly="1" outline="0" axis="axisRow" fieldPosition="0"/>
    </format>
    <format dxfId="10">
      <pivotArea dataOnly="0" labelOnly="1" outline="0" axis="axisValues" fieldPosition="0"/>
    </format>
    <format dxfId="9">
      <pivotArea dataOnly="0" labelOnly="1" fieldPosition="0">
        <references count="1">
          <reference field="2" count="0"/>
        </references>
      </pivotArea>
    </format>
    <format dxfId="8">
      <pivotArea dataOnly="0" labelOnly="1" grandRow="1" outline="0" fieldPosition="0"/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D000000}" name="PivotTable10" cacheId="1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31:C34" firstHeaderRow="1" firstDataRow="1" firstDataCol="1"/>
  <pivotFields count="19">
    <pivotField showAll="0"/>
    <pivotField showAll="0"/>
    <pivotField axis="axisRow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4" showAll="0"/>
    <pivotField numFmtId="44" showAll="0"/>
    <pivotField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Summe von Budget" fld="10" baseField="0" baseItem="0"/>
  </dataFields>
  <formats count="7"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2" type="button" dataOnly="0" labelOnly="1" outline="0" axis="axisRow" fieldPosition="0"/>
    </format>
    <format dxfId="17">
      <pivotArea dataOnly="0" labelOnly="1" outline="0" axis="axisValues" fieldPosition="0"/>
    </format>
    <format dxfId="16">
      <pivotArea dataOnly="0" labelOnly="1" fieldPosition="0">
        <references count="1">
          <reference field="2" count="0"/>
        </references>
      </pivotArea>
    </format>
    <format dxfId="15">
      <pivotArea dataOnly="0" labelOnly="1" grandRow="1" outline="0" fieldPosition="0"/>
    </format>
    <format dxfId="1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C000000}" name="PivotTable5" cacheId="1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E7:F34" firstHeaderRow="1" firstDataRow="1" firstDataCol="1" rowPageCount="1" colPageCount="1"/>
  <pivotFields count="19">
    <pivotField showAll="0"/>
    <pivotField axis="axisRow" showAll="0" sortType="descending">
      <items count="33">
        <item x="6"/>
        <item x="25"/>
        <item x="13"/>
        <item x="21"/>
        <item x="10"/>
        <item x="30"/>
        <item x="4"/>
        <item x="0"/>
        <item x="17"/>
        <item x="7"/>
        <item x="18"/>
        <item x="8"/>
        <item x="28"/>
        <item x="24"/>
        <item x="1"/>
        <item x="9"/>
        <item x="12"/>
        <item x="11"/>
        <item x="20"/>
        <item x="26"/>
        <item x="23"/>
        <item x="3"/>
        <item x="27"/>
        <item x="5"/>
        <item x="16"/>
        <item x="14"/>
        <item x="2"/>
        <item x="22"/>
        <item x="19"/>
        <item x="15"/>
        <item x="29"/>
        <item m="1" x="3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4" showAll="0"/>
    <pivotField numFmtId="44" showAll="0"/>
    <pivotField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1"/>
  </rowFields>
  <rowItems count="27">
    <i>
      <x v="9"/>
    </i>
    <i>
      <x v="25"/>
    </i>
    <i>
      <x v="3"/>
    </i>
    <i>
      <x v="30"/>
    </i>
    <i>
      <x v="22"/>
    </i>
    <i>
      <x v="18"/>
    </i>
    <i>
      <x v="19"/>
    </i>
    <i>
      <x v="1"/>
    </i>
    <i>
      <x v="8"/>
    </i>
    <i>
      <x v="24"/>
    </i>
    <i>
      <x v="20"/>
    </i>
    <i>
      <x v="10"/>
    </i>
    <i>
      <x v="13"/>
    </i>
    <i>
      <x v="12"/>
    </i>
    <i>
      <x v="27"/>
    </i>
    <i>
      <x v="17"/>
    </i>
    <i>
      <x/>
    </i>
    <i>
      <x v="29"/>
    </i>
    <i>
      <x v="16"/>
    </i>
    <i>
      <x v="26"/>
    </i>
    <i>
      <x v="4"/>
    </i>
    <i>
      <x v="15"/>
    </i>
    <i>
      <x v="28"/>
    </i>
    <i>
      <x v="2"/>
    </i>
    <i>
      <x v="11"/>
    </i>
    <i>
      <x v="5"/>
    </i>
    <i t="grand">
      <x/>
    </i>
  </rowItems>
  <colItems count="1">
    <i/>
  </colItems>
  <pageFields count="1">
    <pageField fld="2" item="1" hier="-1"/>
  </pageFields>
  <dataFields count="1">
    <dataField name="Summe von Budget" fld="10" baseField="0" baseItem="0"/>
  </dataFields>
  <formats count="7"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1" type="button" dataOnly="0" labelOnly="1" outline="0" axis="axisRow" fieldPosition="0"/>
    </format>
    <format dxfId="24">
      <pivotArea dataOnly="0" labelOnly="1" outline="0" axis="axisValues" fieldPosition="0"/>
    </format>
    <format dxfId="23">
      <pivotArea dataOnly="0" labelOnly="1" fieldPosition="0">
        <references count="1">
          <reference field="1" count="26">
            <x v="0"/>
            <x v="1"/>
            <x v="2"/>
            <x v="3"/>
            <x v="4"/>
            <x v="5"/>
            <x v="8"/>
            <x v="9"/>
            <x v="10"/>
            <x v="11"/>
            <x v="12"/>
            <x v="13"/>
            <x v="15"/>
            <x v="16"/>
            <x v="17"/>
            <x v="18"/>
            <x v="19"/>
            <x v="20"/>
            <x v="22"/>
            <x v="24"/>
            <x v="25"/>
            <x v="26"/>
            <x v="27"/>
            <x v="28"/>
            <x v="29"/>
            <x v="30"/>
          </reference>
        </references>
      </pivotArea>
    </format>
    <format dxfId="22">
      <pivotArea dataOnly="0" labelOnly="1" grandRow="1" outline="0" fieldPosition="0"/>
    </format>
    <format dxfId="2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B000000}" name="PivotTable13" cacheId="1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K5:M37" firstHeaderRow="0" firstDataRow="1" firstDataCol="1" rowPageCount="1" colPageCount="1"/>
  <pivotFields count="19">
    <pivotField showAll="0"/>
    <pivotField axis="axisRow" showAll="0" sortType="ascending">
      <items count="33">
        <item x="6"/>
        <item x="25"/>
        <item x="13"/>
        <item x="21"/>
        <item x="10"/>
        <item x="30"/>
        <item x="4"/>
        <item x="0"/>
        <item x="17"/>
        <item x="7"/>
        <item x="18"/>
        <item x="8"/>
        <item x="28"/>
        <item x="24"/>
        <item x="1"/>
        <item x="9"/>
        <item x="12"/>
        <item x="11"/>
        <item x="20"/>
        <item x="26"/>
        <item x="23"/>
        <item x="3"/>
        <item x="27"/>
        <item x="5"/>
        <item x="16"/>
        <item x="14"/>
        <item x="2"/>
        <item x="22"/>
        <item x="19"/>
        <item x="15"/>
        <item x="29"/>
        <item m="1" x="3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4" showAll="0">
      <items count="32">
        <item x="5"/>
        <item x="30"/>
        <item x="8"/>
        <item x="4"/>
        <item x="1"/>
        <item x="0"/>
        <item x="13"/>
        <item x="19"/>
        <item x="9"/>
        <item x="10"/>
        <item x="2"/>
        <item x="12"/>
        <item x="15"/>
        <item x="6"/>
        <item x="11"/>
        <item x="22"/>
        <item x="28"/>
        <item x="24"/>
        <item x="3"/>
        <item x="18"/>
        <item x="23"/>
        <item x="16"/>
        <item x="17"/>
        <item x="25"/>
        <item x="26"/>
        <item x="20"/>
        <item x="27"/>
        <item x="29"/>
        <item x="21"/>
        <item x="14"/>
        <item x="7"/>
        <item t="default"/>
      </items>
    </pivotField>
    <pivotField numFmtId="44" showAll="0"/>
    <pivotField dataField="1"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1"/>
  </rowFields>
  <rowItems count="32">
    <i>
      <x v="11"/>
    </i>
    <i>
      <x v="14"/>
    </i>
    <i>
      <x v="6"/>
    </i>
    <i>
      <x v="23"/>
    </i>
    <i>
      <x v="21"/>
    </i>
    <i>
      <x v="7"/>
    </i>
    <i>
      <x v="26"/>
    </i>
    <i>
      <x v="5"/>
    </i>
    <i>
      <x v="15"/>
    </i>
    <i>
      <x v="28"/>
    </i>
    <i>
      <x v="2"/>
    </i>
    <i>
      <x v="16"/>
    </i>
    <i>
      <x v="24"/>
    </i>
    <i>
      <x v="4"/>
    </i>
    <i>
      <x v="27"/>
    </i>
    <i>
      <x v="17"/>
    </i>
    <i>
      <x v="12"/>
    </i>
    <i>
      <x v="1"/>
    </i>
    <i>
      <x v="13"/>
    </i>
    <i>
      <x v="10"/>
    </i>
    <i>
      <x v="22"/>
    </i>
    <i>
      <x v="8"/>
    </i>
    <i>
      <x v="30"/>
    </i>
    <i>
      <x/>
    </i>
    <i>
      <x v="20"/>
    </i>
    <i>
      <x v="18"/>
    </i>
    <i>
      <x v="29"/>
    </i>
    <i>
      <x v="19"/>
    </i>
    <i>
      <x v="3"/>
    </i>
    <i>
      <x v="25"/>
    </i>
    <i>
      <x v="9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Summe von Verfügbar" fld="12" baseField="0" baseItem="0"/>
    <dataField name="Summe von Budget" fld="10" baseField="0" baseItem="0"/>
  </dataFields>
  <formats count="7"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1" type="button" dataOnly="0" labelOnly="1" outline="0" axis="axisRow" fieldPosition="0"/>
    </format>
    <format dxfId="31">
      <pivotArea dataOnly="0" labelOnly="1" outline="0" axis="axisValues" fieldPosition="0"/>
    </format>
    <format dxfId="30">
      <pivotArea dataOnly="0" labelOnly="1" fieldPosition="0">
        <references count="1">
          <reference field="1" count="0"/>
        </references>
      </pivotArea>
    </format>
    <format dxfId="29">
      <pivotArea dataOnly="0" labelOnly="1" grandRow="1" outline="0" fieldPosition="0"/>
    </format>
    <format dxfId="2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A000000}" name="PivotTable2" cacheId="1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5:C8" firstHeaderRow="1" firstDataRow="1" firstDataCol="1"/>
  <pivotFields count="19">
    <pivotField showAll="0"/>
    <pivotField dataField="1" showAll="0"/>
    <pivotField axis="axisRow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Anzahl von Akronym" fld="1" subtotal="count" baseField="0" baseItem="0"/>
  </dataFields>
  <formats count="7"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2" type="button" dataOnly="0" labelOnly="1" outline="0" axis="axisRow" fieldPosition="0"/>
    </format>
    <format dxfId="38">
      <pivotArea dataOnly="0" labelOnly="1" outline="0" axis="axisValues" fieldPosition="0"/>
    </format>
    <format dxfId="37">
      <pivotArea dataOnly="0" labelOnly="1" fieldPosition="0">
        <references count="1">
          <reference field="2" count="0"/>
        </references>
      </pivotArea>
    </format>
    <format dxfId="36">
      <pivotArea dataOnly="0" labelOnly="1" grandRow="1" outline="0" fieldPosition="0"/>
    </format>
    <format dxfId="3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9000000}" name="PivotTable15" cacheId="1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E36:F39" firstHeaderRow="1" firstDataRow="1" firstDataCol="1"/>
  <pivotFields count="19">
    <pivotField showAll="0"/>
    <pivotField dataField="1" showAll="0">
      <items count="33">
        <item x="6"/>
        <item x="25"/>
        <item x="13"/>
        <item x="21"/>
        <item x="10"/>
        <item x="30"/>
        <item x="4"/>
        <item x="0"/>
        <item x="17"/>
        <item x="7"/>
        <item x="18"/>
        <item x="8"/>
        <item x="28"/>
        <item x="24"/>
        <item x="1"/>
        <item x="9"/>
        <item x="12"/>
        <item x="11"/>
        <item x="20"/>
        <item x="26"/>
        <item x="23"/>
        <item x="3"/>
        <item x="27"/>
        <item x="5"/>
        <item x="16"/>
        <item x="14"/>
        <item x="2"/>
        <item x="22"/>
        <item x="19"/>
        <item m="1" x="31"/>
        <item x="15"/>
        <item x="29"/>
        <item t="default"/>
      </items>
    </pivotField>
    <pivotField showAll="0"/>
    <pivotField showAll="0"/>
    <pivotField showAll="0"/>
    <pivotField showAll="0"/>
    <pivotField showAll="0"/>
    <pivotField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44" showAll="0"/>
    <pivotField numFmtId="44" showAll="0"/>
    <pivotField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3">
        <item x="0"/>
        <item x="1"/>
        <item t="default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Anzahl von Akronym" fld="1" subtotal="count" baseField="0" baseItem="0"/>
  </dataFields>
  <formats count="7">
    <format dxfId="48">
      <pivotArea type="all" dataOnly="0" outline="0" fieldPosition="0"/>
    </format>
    <format dxfId="47">
      <pivotArea outline="0" collapsedLevelsAreSubtotals="1" fieldPosition="0"/>
    </format>
    <format dxfId="46">
      <pivotArea field="14" type="button" dataOnly="0" labelOnly="1" outline="0" axis="axisRow" fieldPosition="0"/>
    </format>
    <format dxfId="45">
      <pivotArea dataOnly="0" labelOnly="1" outline="0" axis="axisValues" fieldPosition="0"/>
    </format>
    <format dxfId="44">
      <pivotArea dataOnly="0" labelOnly="1" fieldPosition="0">
        <references count="1">
          <reference field="14" count="0"/>
        </references>
      </pivotArea>
    </format>
    <format dxfId="43">
      <pivotArea dataOnly="0" labelOnly="1" grandRow="1" outline="0" fieldPosition="0"/>
    </format>
    <format dxfId="4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8000000}" name="PivotTable7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H20:H21" firstHeaderRow="1" firstDataRow="1" firstDataCol="0" rowPageCount="1" colPageCount="1"/>
  <pivotFields count="2">
    <pivotField dataField="1" showAll="0"/>
    <pivotField axis="axisPage" showAll="0">
      <items count="3">
        <item x="0"/>
        <item x="1"/>
        <item t="default"/>
      </items>
    </pivotField>
  </pivotFields>
  <rowItems count="1">
    <i/>
  </rowItems>
  <colItems count="1">
    <i/>
  </colItems>
  <pageFields count="1">
    <pageField fld="1" item="1" hier="-1"/>
  </pageFields>
  <dataFields count="1">
    <dataField name="Summe von Laufzeit" fld="0" baseField="0" baseItem="0"/>
  </dataFields>
  <formats count="4">
    <format dxfId="52">
      <pivotArea type="all" dataOnly="0" outline="0" fieldPosition="0"/>
    </format>
    <format dxfId="51">
      <pivotArea outline="0" collapsedLevelsAreSubtotals="1" fieldPosition="0"/>
    </format>
    <format dxfId="50">
      <pivotArea dataOnly="0" labelOnly="1" outline="0" axis="axisValues" fieldPosition="0"/>
    </format>
    <format dxfId="4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10.xml"/><Relationship Id="rId13" Type="http://schemas.openxmlformats.org/officeDocument/2006/relationships/pivotTable" Target="../pivotTables/pivotTable15.xml"/><Relationship Id="rId3" Type="http://schemas.openxmlformats.org/officeDocument/2006/relationships/pivotTable" Target="../pivotTables/pivotTable5.xml"/><Relationship Id="rId7" Type="http://schemas.openxmlformats.org/officeDocument/2006/relationships/pivotTable" Target="../pivotTables/pivotTable9.xml"/><Relationship Id="rId12" Type="http://schemas.openxmlformats.org/officeDocument/2006/relationships/pivotTable" Target="../pivotTables/pivotTable14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6" Type="http://schemas.openxmlformats.org/officeDocument/2006/relationships/pivotTable" Target="../pivotTables/pivotTable8.xml"/><Relationship Id="rId11" Type="http://schemas.openxmlformats.org/officeDocument/2006/relationships/pivotTable" Target="../pivotTables/pivotTable13.xml"/><Relationship Id="rId5" Type="http://schemas.openxmlformats.org/officeDocument/2006/relationships/pivotTable" Target="../pivotTables/pivotTable7.xml"/><Relationship Id="rId10" Type="http://schemas.openxmlformats.org/officeDocument/2006/relationships/pivotTable" Target="../pivotTables/pivotTable12.xml"/><Relationship Id="rId4" Type="http://schemas.openxmlformats.org/officeDocument/2006/relationships/pivotTable" Target="../pivotTables/pivotTable6.xml"/><Relationship Id="rId9" Type="http://schemas.openxmlformats.org/officeDocument/2006/relationships/pivotTable" Target="../pivotTables/pivotTable1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5"/>
  <sheetViews>
    <sheetView showGridLines="0" tabSelected="1" zoomScaleNormal="100" workbookViewId="0">
      <selection activeCell="D18" sqref="D18"/>
    </sheetView>
  </sheetViews>
  <sheetFormatPr baseColWidth="10" defaultRowHeight="14.25" x14ac:dyDescent="0.45"/>
  <cols>
    <col min="1" max="1" width="4.46484375" customWidth="1"/>
    <col min="2" max="2" width="31.1328125" customWidth="1"/>
    <col min="3" max="3" width="15.1328125" customWidth="1"/>
    <col min="4" max="4" width="14.33203125" bestFit="1" customWidth="1"/>
    <col min="5" max="5" width="15.1328125" customWidth="1"/>
    <col min="6" max="6" width="14.53125" customWidth="1"/>
    <col min="7" max="7" width="13.19921875" customWidth="1"/>
    <col min="8" max="8" width="14.33203125" bestFit="1" customWidth="1"/>
    <col min="9" max="9" width="13.19921875" customWidth="1"/>
    <col min="10" max="10" width="4.46484375" customWidth="1"/>
  </cols>
  <sheetData>
    <row r="1" spans="2:9" ht="14.65" thickBot="1" x14ac:dyDescent="0.5"/>
    <row r="2" spans="2:9" ht="25.9" thickBot="1" x14ac:dyDescent="0.8">
      <c r="B2" s="61" t="s">
        <v>120</v>
      </c>
      <c r="C2" s="62"/>
      <c r="D2" s="62"/>
      <c r="E2" s="62"/>
      <c r="F2" s="62"/>
      <c r="G2" s="62"/>
      <c r="H2" s="62"/>
      <c r="I2" s="63"/>
    </row>
    <row r="3" spans="2:9" ht="14.65" thickBot="1" x14ac:dyDescent="0.5"/>
    <row r="4" spans="2:9" ht="14.65" thickBot="1" x14ac:dyDescent="0.5">
      <c r="B4" s="74" t="s">
        <v>135</v>
      </c>
      <c r="C4" s="75"/>
      <c r="D4" s="75"/>
      <c r="E4" s="75"/>
      <c r="F4" s="75"/>
      <c r="G4" s="75"/>
      <c r="H4" s="75"/>
      <c r="I4" s="76"/>
    </row>
    <row r="5" spans="2:9" ht="14.65" thickBot="1" x14ac:dyDescent="0.5"/>
    <row r="6" spans="2:9" ht="14.65" thickBot="1" x14ac:dyDescent="0.5">
      <c r="B6" s="64" t="s">
        <v>95</v>
      </c>
      <c r="C6" s="65"/>
      <c r="D6" s="68" t="s">
        <v>98</v>
      </c>
      <c r="E6" s="67"/>
      <c r="F6" s="66" t="s">
        <v>99</v>
      </c>
      <c r="G6" s="67"/>
      <c r="H6" s="66" t="s">
        <v>100</v>
      </c>
      <c r="I6" s="67"/>
    </row>
    <row r="7" spans="2:9" x14ac:dyDescent="0.45">
      <c r="B7" s="1" t="s">
        <v>96</v>
      </c>
      <c r="C7" s="2">
        <f>GETPIVOTDATA("Akronym",'Worksheet C- Pivot (fest)'!$B$5,"Status","laufend")</f>
        <v>26</v>
      </c>
      <c r="D7">
        <f>GETPIVOTDATA("Akronym",'Worksheet C- Pivot (fest)'!$B$12,"FB","W")</f>
        <v>7</v>
      </c>
      <c r="E7" s="33">
        <f>D7/C7</f>
        <v>0.26923076923076922</v>
      </c>
      <c r="F7" s="1">
        <f>GETPIVOTDATA("Akronym",'Worksheet C- Pivot (fest)'!$B$12,"FB","AI")</f>
        <v>12</v>
      </c>
      <c r="G7" s="33">
        <f>F7/C7</f>
        <v>0.46153846153846156</v>
      </c>
      <c r="H7" s="1">
        <f>GETPIVOTDATA("Akronym",'Worksheet C- Pivot (fest)'!$B$12,"FB","Vw")</f>
        <v>7</v>
      </c>
      <c r="I7" s="33">
        <f>H7/C7</f>
        <v>0.26923076923076922</v>
      </c>
    </row>
    <row r="8" spans="2:9" ht="14.65" thickBot="1" x14ac:dyDescent="0.5">
      <c r="B8" s="3" t="s">
        <v>97</v>
      </c>
      <c r="C8" s="5">
        <f>GETPIVOTDATA("Akronym",'Worksheet C- Pivot (fest)'!$B$5,"Status","beendet")</f>
        <v>5</v>
      </c>
      <c r="D8" s="4">
        <f>GETPIVOTDATA("Akronym",'Worksheet C- Pivot (fest)'!$B$20,"FB","W")</f>
        <v>3</v>
      </c>
      <c r="E8" s="34">
        <f>D8/C8</f>
        <v>0.6</v>
      </c>
      <c r="F8" s="3">
        <f>GETPIVOTDATA("Akronym",'Worksheet C- Pivot (fest)'!$B$20,"FB","AI")</f>
        <v>1</v>
      </c>
      <c r="G8" s="34">
        <f>F8/C8</f>
        <v>0.2</v>
      </c>
      <c r="H8" s="3">
        <f>GETPIVOTDATA("Akronym",'Worksheet C- Pivot (fest)'!$B$20,"FB","Vw")</f>
        <v>1</v>
      </c>
      <c r="I8" s="34">
        <f>H8/C8</f>
        <v>0.2</v>
      </c>
    </row>
    <row r="9" spans="2:9" ht="14.65" thickBot="1" x14ac:dyDescent="0.5">
      <c r="B9" s="26" t="s">
        <v>127</v>
      </c>
      <c r="C9" s="28">
        <f>SUM(C7:C8)</f>
        <v>31</v>
      </c>
      <c r="D9" s="27">
        <f>SUM(D7:D8)</f>
        <v>10</v>
      </c>
      <c r="E9" s="53">
        <f>D9/C9</f>
        <v>0.32258064516129031</v>
      </c>
      <c r="F9" s="27">
        <f>SUM(F7:F8)</f>
        <v>13</v>
      </c>
      <c r="G9" s="53">
        <f>F9/C9</f>
        <v>0.41935483870967744</v>
      </c>
      <c r="H9" s="27">
        <f>SUM(H7:H8)</f>
        <v>8</v>
      </c>
      <c r="I9" s="53">
        <f>H9/C9</f>
        <v>0.25806451612903225</v>
      </c>
    </row>
    <row r="10" spans="2:9" ht="14.65" thickBot="1" x14ac:dyDescent="0.5"/>
    <row r="11" spans="2:9" ht="14.65" thickBot="1" x14ac:dyDescent="0.5">
      <c r="B11" s="64" t="s">
        <v>121</v>
      </c>
      <c r="C11" s="65"/>
      <c r="D11" s="66" t="s">
        <v>98</v>
      </c>
      <c r="E11" s="67"/>
      <c r="F11" s="66" t="s">
        <v>99</v>
      </c>
      <c r="G11" s="67"/>
      <c r="H11" s="68" t="s">
        <v>100</v>
      </c>
      <c r="I11" s="67"/>
    </row>
    <row r="12" spans="2:9" x14ac:dyDescent="0.45">
      <c r="B12" s="1" t="s">
        <v>96</v>
      </c>
      <c r="C12" s="35">
        <f>GETPIVOTDATA("Budget",'Worksheet C- Pivot (fest)'!$B$31,"Status","laufend")</f>
        <v>8594043</v>
      </c>
      <c r="D12" s="50">
        <f>GETPIVOTDATA("Budget",'Worksheet C- Pivot (fest)'!$H$25,"FB","W")</f>
        <v>1235359</v>
      </c>
      <c r="E12" s="33">
        <f>D12/C12</f>
        <v>0.14374596450122487</v>
      </c>
      <c r="F12" s="50">
        <f>GETPIVOTDATA("Budget",'Worksheet C- Pivot (fest)'!$H$25,"FB","AI")</f>
        <v>5581109</v>
      </c>
      <c r="G12" s="33">
        <f>F12/C12</f>
        <v>0.64941599663860183</v>
      </c>
      <c r="H12" s="9">
        <f>GETPIVOTDATA("Budget",'Worksheet C- Pivot (fest)'!$H$25,"FB","Vw")</f>
        <v>1777575</v>
      </c>
      <c r="I12" s="33">
        <f>H12/C12</f>
        <v>0.20683803886017327</v>
      </c>
    </row>
    <row r="13" spans="2:9" ht="14.65" thickBot="1" x14ac:dyDescent="0.5">
      <c r="B13" s="3" t="s">
        <v>97</v>
      </c>
      <c r="C13" s="36">
        <f>GETPIVOTDATA("Budget",'Worksheet C- Pivot (fest)'!$B$31,"Status","beendet")</f>
        <v>522930</v>
      </c>
      <c r="D13" s="51">
        <f>GETPIVOTDATA("Budget",'Worksheet C- Pivot (fest)'!$H$33,"FB","W")</f>
        <v>191130</v>
      </c>
      <c r="E13" s="34">
        <f>D13/C13</f>
        <v>0.36549825024381849</v>
      </c>
      <c r="F13" s="51">
        <f>GETPIVOTDATA("Budget",'Worksheet C- Pivot (fest)'!$H$33,"FB","AI")</f>
        <v>86800</v>
      </c>
      <c r="G13" s="34">
        <f>F13/C13</f>
        <v>0.16598779951427534</v>
      </c>
      <c r="H13" s="10">
        <f>GETPIVOTDATA("Budget",'Worksheet C- Pivot (fest)'!$H$33,"FB","Vw")</f>
        <v>245000</v>
      </c>
      <c r="I13" s="34">
        <f>H13/C13</f>
        <v>0.46851395024190617</v>
      </c>
    </row>
    <row r="14" spans="2:9" ht="14.65" thickBot="1" x14ac:dyDescent="0.5">
      <c r="B14" s="3" t="s">
        <v>127</v>
      </c>
      <c r="C14" s="36">
        <f>SUM(C12:C13)</f>
        <v>9116973</v>
      </c>
      <c r="D14" s="51">
        <f>SUM(D12:D13)</f>
        <v>1426489</v>
      </c>
      <c r="E14" s="34"/>
      <c r="F14" s="51">
        <f>SUM(F12:F13)</f>
        <v>5667909</v>
      </c>
      <c r="G14" s="34"/>
      <c r="H14" s="10">
        <f>SUM(H12:H13)</f>
        <v>2022575</v>
      </c>
      <c r="I14" s="34"/>
    </row>
    <row r="15" spans="2:9" ht="14.65" thickBot="1" x14ac:dyDescent="0.5"/>
    <row r="16" spans="2:9" ht="14.65" thickBot="1" x14ac:dyDescent="0.5">
      <c r="B16" s="64" t="s">
        <v>107</v>
      </c>
      <c r="C16" s="65"/>
      <c r="E16" s="64" t="s">
        <v>111</v>
      </c>
      <c r="F16" s="69"/>
      <c r="G16" s="65"/>
    </row>
    <row r="17" spans="2:9" x14ac:dyDescent="0.45">
      <c r="B17" s="1" t="str">
        <f>'Worksheet C- Pivot (fest)'!E8</f>
        <v>FALKE</v>
      </c>
      <c r="C17" s="35">
        <f>'Worksheet C- Pivot (fest)'!F8</f>
        <v>2346187</v>
      </c>
      <c r="E17" s="1" t="s">
        <v>112</v>
      </c>
      <c r="F17" s="47">
        <f>GETPIVOTDATA("MA",'Worksheet C- Pivot (fest)'!$B$26,"Status","laufend")/'Worksheet A - Cockpit'!C7</f>
        <v>1.5480769230769231</v>
      </c>
      <c r="G17" s="48" t="s">
        <v>117</v>
      </c>
      <c r="I17" s="52"/>
    </row>
    <row r="18" spans="2:9" x14ac:dyDescent="0.45">
      <c r="B18" s="1" t="str">
        <f>'Worksheet C- Pivot (fest)'!E9</f>
        <v>SPATZ</v>
      </c>
      <c r="C18" s="35">
        <f>'Worksheet C- Pivot (fest)'!F9</f>
        <v>714523</v>
      </c>
      <c r="E18" s="1" t="s">
        <v>113</v>
      </c>
      <c r="F18" s="49">
        <f>(GETPIVOTDATA("Laufzeit",'Worksheet C- Pivot (fest)'!$H$20)/'Worksheet A - Cockpit'!C7)/30</f>
        <v>26.441025641025643</v>
      </c>
      <c r="G18" s="48" t="s">
        <v>116</v>
      </c>
      <c r="I18" s="52"/>
    </row>
    <row r="19" spans="2:9" ht="14.65" thickBot="1" x14ac:dyDescent="0.5">
      <c r="B19" s="1" t="str">
        <f>'Worksheet C- Pivot (fest)'!E10</f>
        <v>DACKEL</v>
      </c>
      <c r="C19" s="35">
        <f>'Worksheet C- Pivot (fest)'!F10</f>
        <v>456300</v>
      </c>
      <c r="E19" s="3" t="s">
        <v>10</v>
      </c>
      <c r="F19" s="77">
        <f>(GETPIVOTDATA("Budget",'Worksheet C- Pivot (fest)'!$B$31,"Status","laufend"))/C7</f>
        <v>330540.11538461538</v>
      </c>
      <c r="G19" s="78"/>
    </row>
    <row r="20" spans="2:9" ht="14.65" thickBot="1" x14ac:dyDescent="0.5">
      <c r="B20" s="1" t="str">
        <f>'Worksheet C- Pivot (fest)'!E11</f>
        <v>ZEISIG</v>
      </c>
      <c r="C20" s="35">
        <f>'Worksheet C- Pivot (fest)'!F11</f>
        <v>356540</v>
      </c>
    </row>
    <row r="21" spans="2:9" ht="14.65" thickBot="1" x14ac:dyDescent="0.5">
      <c r="B21" s="3" t="str">
        <f>'Worksheet C- Pivot (fest)'!E12</f>
        <v>REIHER</v>
      </c>
      <c r="C21" s="36">
        <f>'Worksheet C- Pivot (fest)'!F12</f>
        <v>345230</v>
      </c>
      <c r="E21" s="64" t="s">
        <v>125</v>
      </c>
      <c r="F21" s="69"/>
      <c r="G21" s="65"/>
      <c r="H21" s="54" t="s">
        <v>136</v>
      </c>
    </row>
    <row r="22" spans="2:9" ht="14.65" thickBot="1" x14ac:dyDescent="0.5">
      <c r="E22" s="1" t="str">
        <f>'Worksheet C- Pivot (fest)'!K6</f>
        <v>HABICHT</v>
      </c>
      <c r="F22" s="9">
        <f>'Worksheet C- Pivot (fest)'!L6</f>
        <v>-51100</v>
      </c>
      <c r="G22" s="2" t="str">
        <f>IF(MIN(F22)&lt;0,"Vorsicht!","OK!")</f>
        <v>Vorsicht!</v>
      </c>
      <c r="H22" s="57">
        <f>F22/'Worksheet C- Pivot (fest)'!M6</f>
        <v>-1.1206140350877194</v>
      </c>
    </row>
    <row r="23" spans="2:9" ht="14.65" thickBot="1" x14ac:dyDescent="0.5">
      <c r="B23" s="64" t="s">
        <v>108</v>
      </c>
      <c r="C23" s="65"/>
      <c r="E23" s="1" t="str">
        <f>'Worksheet C- Pivot (fest)'!K7</f>
        <v>KOLIBRI</v>
      </c>
      <c r="F23" s="9">
        <f>'Worksheet C- Pivot (fest)'!L7</f>
        <v>-9200</v>
      </c>
      <c r="G23" s="2" t="str">
        <f t="shared" ref="G23:G26" si="0">IF(MIN(F23)&lt;0,"Vorsicht!","OK!")</f>
        <v>Vorsicht!</v>
      </c>
      <c r="H23" s="55">
        <f>F23/'Worksheet C- Pivot (fest)'!M7</f>
        <v>-0.10599078341013825</v>
      </c>
    </row>
    <row r="24" spans="2:9" x14ac:dyDescent="0.45">
      <c r="B24" s="1" t="str">
        <f>'Worksheet C- Pivot (fest)'!H8</f>
        <v>DFG</v>
      </c>
      <c r="C24" s="35">
        <f>'Worksheet C- Pivot (fest)'!I8</f>
        <v>3013287</v>
      </c>
      <c r="E24" s="1" t="str">
        <f>'Worksheet C- Pivot (fest)'!K8</f>
        <v>EISVOGEL</v>
      </c>
      <c r="F24" s="9">
        <f>'Worksheet C- Pivot (fest)'!L8</f>
        <v>-3000</v>
      </c>
      <c r="G24" s="2" t="str">
        <f t="shared" si="0"/>
        <v>Vorsicht!</v>
      </c>
      <c r="H24" s="55">
        <f>F24/'Worksheet C- Pivot (fest)'!M8</f>
        <v>-5.1724137931034482E-2</v>
      </c>
    </row>
    <row r="25" spans="2:9" x14ac:dyDescent="0.45">
      <c r="B25" s="1" t="str">
        <f>'Worksheet C- Pivot (fest)'!H9</f>
        <v>BMBF</v>
      </c>
      <c r="C25" s="35">
        <f>'Worksheet C- Pivot (fest)'!I9</f>
        <v>1555572</v>
      </c>
      <c r="E25" s="1" t="str">
        <f>'Worksheet C- Pivot (fest)'!K9</f>
        <v>SCHWALBE</v>
      </c>
      <c r="F25" s="9">
        <f>'Worksheet C- Pivot (fest)'!L9</f>
        <v>0</v>
      </c>
      <c r="G25" s="2" t="str">
        <f t="shared" si="0"/>
        <v>OK!</v>
      </c>
      <c r="H25" s="55">
        <f>F25/'Worksheet C- Pivot (fest)'!M9</f>
        <v>0</v>
      </c>
    </row>
    <row r="26" spans="2:9" ht="14.65" thickBot="1" x14ac:dyDescent="0.5">
      <c r="B26" s="1" t="str">
        <f>'Worksheet C- Pivot (fest)'!H10</f>
        <v>Sachsen-Anhalt</v>
      </c>
      <c r="C26" s="35">
        <f>'Worksheet C- Pivot (fest)'!I10</f>
        <v>1288290</v>
      </c>
      <c r="E26" s="3" t="str">
        <f>'Worksheet C- Pivot (fest)'!K10</f>
        <v>RABE</v>
      </c>
      <c r="F26" s="10">
        <f>'Worksheet C- Pivot (fest)'!L10</f>
        <v>0</v>
      </c>
      <c r="G26" s="5" t="str">
        <f t="shared" si="0"/>
        <v>OK!</v>
      </c>
      <c r="H26" s="56">
        <f>F26/'Worksheet C- Pivot (fest)'!M10</f>
        <v>0</v>
      </c>
    </row>
    <row r="27" spans="2:9" ht="14.65" thickBot="1" x14ac:dyDescent="0.5">
      <c r="B27" s="1" t="str">
        <f>'Worksheet C- Pivot (fest)'!H11</f>
        <v>BMWi</v>
      </c>
      <c r="C27" s="35">
        <f>'Worksheet C- Pivot (fest)'!I11</f>
        <v>1070875</v>
      </c>
    </row>
    <row r="28" spans="2:9" ht="14.65" thickBot="1" x14ac:dyDescent="0.5">
      <c r="B28" s="3" t="str">
        <f>'Worksheet C- Pivot (fest)'!H12</f>
        <v>DAAD</v>
      </c>
      <c r="C28" s="36">
        <f>'Worksheet C- Pivot (fest)'!I12</f>
        <v>672295</v>
      </c>
      <c r="E28" s="64" t="s">
        <v>131</v>
      </c>
      <c r="F28" s="69"/>
      <c r="G28" s="65"/>
    </row>
    <row r="29" spans="2:9" ht="14.65" thickBot="1" x14ac:dyDescent="0.5">
      <c r="E29" s="1" t="s">
        <v>132</v>
      </c>
      <c r="F29" s="72">
        <f>GETPIVOTDATA("Akronym",'Worksheet C- Pivot (fest)'!$E$36,"KMU","Ja")</f>
        <v>19</v>
      </c>
      <c r="G29" s="73"/>
    </row>
    <row r="30" spans="2:9" ht="14.65" thickBot="1" x14ac:dyDescent="0.5">
      <c r="B30" s="64" t="s">
        <v>128</v>
      </c>
      <c r="C30" s="65"/>
      <c r="E30" s="3" t="s">
        <v>133</v>
      </c>
      <c r="F30" s="70">
        <f>COUNTIF('Worksheet D - Rohdaten'!P5:P35,"Ja")</f>
        <v>19</v>
      </c>
      <c r="G30" s="71"/>
    </row>
    <row r="31" spans="2:9" x14ac:dyDescent="0.45">
      <c r="B31" s="1" t="str">
        <f>'Worksheet C- Pivot (fest)'!B37</f>
        <v>Prof. Dr. Adam Offinger</v>
      </c>
      <c r="C31" s="35">
        <f>'Worksheet C- Pivot (fest)'!C37</f>
        <v>3017197</v>
      </c>
    </row>
    <row r="32" spans="2:9" x14ac:dyDescent="0.45">
      <c r="B32" s="1" t="str">
        <f>'Worksheet C- Pivot (fest)'!B38</f>
        <v>Prof. Dr. Richard Shariot</v>
      </c>
      <c r="C32" s="35">
        <f>'Worksheet C- Pivot (fest)'!C38</f>
        <v>903923</v>
      </c>
    </row>
    <row r="33" spans="2:3" x14ac:dyDescent="0.45">
      <c r="B33" s="1" t="str">
        <f>'Worksheet C- Pivot (fest)'!B39</f>
        <v>Dr. Sonja Tischler</v>
      </c>
      <c r="C33" s="35">
        <f>'Worksheet C- Pivot (fest)'!C39</f>
        <v>795294</v>
      </c>
    </row>
    <row r="34" spans="2:3" x14ac:dyDescent="0.45">
      <c r="B34" s="1" t="str">
        <f>'Worksheet C- Pivot (fest)'!B40</f>
        <v>Prof. Dr. Kurt Meier</v>
      </c>
      <c r="C34" s="35">
        <f>'Worksheet C- Pivot (fest)'!C40</f>
        <v>789484</v>
      </c>
    </row>
    <row r="35" spans="2:3" ht="14.65" thickBot="1" x14ac:dyDescent="0.5">
      <c r="B35" s="3" t="str">
        <f>'Worksheet C- Pivot (fest)'!B41</f>
        <v>Prof. Dr. Sven Hanke</v>
      </c>
      <c r="C35" s="36">
        <f>'Worksheet C- Pivot (fest)'!C41</f>
        <v>520695</v>
      </c>
    </row>
  </sheetData>
  <mergeCells count="19">
    <mergeCell ref="B30:C30"/>
    <mergeCell ref="E28:G28"/>
    <mergeCell ref="F30:G30"/>
    <mergeCell ref="F29:G29"/>
    <mergeCell ref="B4:I4"/>
    <mergeCell ref="B16:C16"/>
    <mergeCell ref="B23:C23"/>
    <mergeCell ref="E16:G16"/>
    <mergeCell ref="F19:G19"/>
    <mergeCell ref="E21:G21"/>
    <mergeCell ref="B2:I2"/>
    <mergeCell ref="B11:C11"/>
    <mergeCell ref="D11:E11"/>
    <mergeCell ref="F11:G11"/>
    <mergeCell ref="H11:I11"/>
    <mergeCell ref="D6:E6"/>
    <mergeCell ref="F6:G6"/>
    <mergeCell ref="H6:I6"/>
    <mergeCell ref="B6:C6"/>
  </mergeCells>
  <conditionalFormatting sqref="F22:F26">
    <cfRule type="cellIs" dxfId="6" priority="6" operator="greaterThan">
      <formula>-1</formula>
    </cfRule>
    <cfRule type="cellIs" dxfId="5" priority="7" operator="lessThan">
      <formula>0</formula>
    </cfRule>
  </conditionalFormatting>
  <conditionalFormatting sqref="G22:G24">
    <cfRule type="containsText" dxfId="4" priority="5" operator="containsText" text="Vorsicht!">
      <formula>NOT(ISERROR(SEARCH("Vorsicht!",G22)))</formula>
    </cfRule>
  </conditionalFormatting>
  <conditionalFormatting sqref="G25:G26">
    <cfRule type="containsText" dxfId="3" priority="4" operator="containsText" text="OK!">
      <formula>NOT(ISERROR(SEARCH("OK!",G25)))</formula>
    </cfRule>
  </conditionalFormatting>
  <conditionalFormatting sqref="H22:H26">
    <cfRule type="cellIs" dxfId="2" priority="2" operator="lessThan">
      <formula>-0.05</formula>
    </cfRule>
    <cfRule type="cellIs" dxfId="1" priority="3" operator="greaterThan">
      <formula>0.05</formula>
    </cfRule>
  </conditionalFormatting>
  <conditionalFormatting sqref="H25:H26">
    <cfRule type="cellIs" dxfId="0" priority="1" operator="greaterThan">
      <formula>-0.05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G9 E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1"/>
  <sheetViews>
    <sheetView showGridLines="0" workbookViewId="0">
      <selection activeCell="C28" sqref="C28"/>
    </sheetView>
  </sheetViews>
  <sheetFormatPr baseColWidth="10" defaultRowHeight="14.25" x14ac:dyDescent="0.45"/>
  <cols>
    <col min="1" max="1" width="4.46484375" customWidth="1"/>
    <col min="5" max="5" width="4.46484375" customWidth="1"/>
    <col min="9" max="9" width="21" bestFit="1" customWidth="1"/>
    <col min="10" max="10" width="9.33203125" customWidth="1"/>
  </cols>
  <sheetData>
    <row r="1" spans="2:10" ht="14.65" thickBot="1" x14ac:dyDescent="0.5"/>
    <row r="2" spans="2:10" ht="14.65" thickBot="1" x14ac:dyDescent="0.5">
      <c r="B2" s="74" t="s">
        <v>91</v>
      </c>
      <c r="C2" s="75"/>
      <c r="D2" s="76"/>
      <c r="I2" s="74" t="s">
        <v>144</v>
      </c>
      <c r="J2" s="76"/>
    </row>
    <row r="4" spans="2:10" x14ac:dyDescent="0.45">
      <c r="B4" s="17"/>
      <c r="C4" s="18"/>
      <c r="D4" s="19"/>
      <c r="I4" s="58" t="s">
        <v>2</v>
      </c>
      <c r="J4" t="s">
        <v>15</v>
      </c>
    </row>
    <row r="5" spans="2:10" x14ac:dyDescent="0.45">
      <c r="B5" s="20"/>
      <c r="C5" s="21"/>
      <c r="D5" s="22"/>
    </row>
    <row r="6" spans="2:10" x14ac:dyDescent="0.45">
      <c r="B6" s="20"/>
      <c r="C6" s="21"/>
      <c r="D6" s="22"/>
      <c r="I6" s="58" t="s">
        <v>92</v>
      </c>
    </row>
    <row r="7" spans="2:10" x14ac:dyDescent="0.45">
      <c r="B7" s="20"/>
      <c r="C7" s="21"/>
      <c r="D7" s="22"/>
      <c r="I7" s="29" t="s">
        <v>138</v>
      </c>
    </row>
    <row r="8" spans="2:10" x14ac:dyDescent="0.45">
      <c r="B8" s="20"/>
      <c r="C8" s="21"/>
      <c r="D8" s="22"/>
      <c r="I8" s="46" t="s">
        <v>137</v>
      </c>
    </row>
    <row r="9" spans="2:10" x14ac:dyDescent="0.45">
      <c r="B9" s="20"/>
      <c r="C9" s="21"/>
      <c r="D9" s="22"/>
      <c r="I9" s="60" t="s">
        <v>39</v>
      </c>
    </row>
    <row r="10" spans="2:10" x14ac:dyDescent="0.45">
      <c r="B10" s="20"/>
      <c r="C10" s="21"/>
      <c r="D10" s="22"/>
      <c r="I10" s="46" t="s">
        <v>139</v>
      </c>
    </row>
    <row r="11" spans="2:10" x14ac:dyDescent="0.45">
      <c r="B11" s="20"/>
      <c r="C11" s="21"/>
      <c r="D11" s="22"/>
      <c r="I11" s="60" t="s">
        <v>28</v>
      </c>
    </row>
    <row r="12" spans="2:10" x14ac:dyDescent="0.45">
      <c r="B12" s="20"/>
      <c r="C12" s="21"/>
      <c r="D12" s="22"/>
      <c r="I12" s="29" t="s">
        <v>140</v>
      </c>
    </row>
    <row r="13" spans="2:10" x14ac:dyDescent="0.45">
      <c r="B13" s="20"/>
      <c r="C13" s="21"/>
      <c r="D13" s="22"/>
      <c r="I13" s="29" t="s">
        <v>141</v>
      </c>
    </row>
    <row r="14" spans="2:10" x14ac:dyDescent="0.45">
      <c r="B14" s="20"/>
      <c r="C14" s="21"/>
      <c r="D14" s="22"/>
      <c r="I14" s="29" t="s">
        <v>142</v>
      </c>
    </row>
    <row r="15" spans="2:10" x14ac:dyDescent="0.45">
      <c r="B15" s="20"/>
      <c r="C15" s="21"/>
      <c r="D15" s="22"/>
      <c r="I15" s="29" t="s">
        <v>143</v>
      </c>
    </row>
    <row r="16" spans="2:10" x14ac:dyDescent="0.45">
      <c r="B16" s="20"/>
      <c r="C16" s="21"/>
      <c r="D16" s="22"/>
      <c r="I16" s="29" t="s">
        <v>93</v>
      </c>
    </row>
    <row r="17" spans="2:4" x14ac:dyDescent="0.45">
      <c r="B17" s="20"/>
      <c r="C17" s="21"/>
      <c r="D17" s="22"/>
    </row>
    <row r="18" spans="2:4" x14ac:dyDescent="0.45">
      <c r="B18" s="20"/>
      <c r="C18" s="21"/>
      <c r="D18" s="22"/>
    </row>
    <row r="19" spans="2:4" x14ac:dyDescent="0.45">
      <c r="B19" s="20"/>
      <c r="C19" s="21"/>
      <c r="D19" s="22"/>
    </row>
    <row r="20" spans="2:4" x14ac:dyDescent="0.45">
      <c r="B20" s="20"/>
      <c r="C20" s="21"/>
      <c r="D20" s="22"/>
    </row>
    <row r="21" spans="2:4" x14ac:dyDescent="0.45">
      <c r="B21" s="23"/>
      <c r="C21" s="24"/>
      <c r="D21" s="25"/>
    </row>
  </sheetData>
  <mergeCells count="2">
    <mergeCell ref="B2:D2"/>
    <mergeCell ref="I2:J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89"/>
  <sheetViews>
    <sheetView showGridLines="0" workbookViewId="0">
      <selection activeCell="I48" sqref="I48"/>
    </sheetView>
  </sheetViews>
  <sheetFormatPr baseColWidth="10" defaultRowHeight="14.25" x14ac:dyDescent="0.45"/>
  <cols>
    <col min="1" max="1" width="4.46484375" customWidth="1"/>
    <col min="2" max="2" width="21" customWidth="1"/>
    <col min="3" max="3" width="18.6640625" customWidth="1"/>
    <col min="4" max="4" width="4.46484375" customWidth="1"/>
    <col min="5" max="5" width="21" customWidth="1"/>
    <col min="6" max="6" width="17.6640625" customWidth="1"/>
    <col min="7" max="7" width="4.46484375" customWidth="1"/>
    <col min="8" max="8" width="21" bestFit="1" customWidth="1"/>
    <col min="9" max="9" width="17.6640625" customWidth="1"/>
    <col min="10" max="10" width="4.19921875" customWidth="1"/>
    <col min="11" max="11" width="21" customWidth="1"/>
    <col min="12" max="12" width="20.1328125" customWidth="1"/>
    <col min="13" max="13" width="17.6640625" customWidth="1"/>
  </cols>
  <sheetData>
    <row r="1" spans="2:13" ht="14.65" thickBot="1" x14ac:dyDescent="0.5"/>
    <row r="2" spans="2:13" ht="14.65" thickBot="1" x14ac:dyDescent="0.5">
      <c r="B2" s="74" t="s">
        <v>110</v>
      </c>
      <c r="C2" s="75"/>
      <c r="D2" s="75"/>
      <c r="E2" s="75"/>
      <c r="F2" s="75"/>
      <c r="G2" s="75"/>
      <c r="H2" s="75"/>
      <c r="I2" s="76"/>
      <c r="K2" s="79" t="s">
        <v>125</v>
      </c>
      <c r="L2" s="80"/>
    </row>
    <row r="3" spans="2:13" ht="14.65" thickBot="1" x14ac:dyDescent="0.5">
      <c r="K3" s="41" t="s">
        <v>2</v>
      </c>
      <c r="L3" s="28" t="s">
        <v>101</v>
      </c>
    </row>
    <row r="4" spans="2:13" ht="14.65" thickBot="1" x14ac:dyDescent="0.5">
      <c r="B4" s="79" t="s">
        <v>103</v>
      </c>
      <c r="C4" s="80"/>
      <c r="E4" s="79" t="s">
        <v>106</v>
      </c>
      <c r="F4" s="80"/>
      <c r="H4" s="79" t="s">
        <v>109</v>
      </c>
      <c r="I4" s="80"/>
      <c r="K4" s="1"/>
      <c r="L4" s="2"/>
    </row>
    <row r="5" spans="2:13" ht="14.65" thickBot="1" x14ac:dyDescent="0.5">
      <c r="B5" s="38" t="s">
        <v>92</v>
      </c>
      <c r="C5" s="14" t="s">
        <v>94</v>
      </c>
      <c r="E5" s="41" t="s">
        <v>2</v>
      </c>
      <c r="F5" s="28" t="s">
        <v>15</v>
      </c>
      <c r="H5" s="37" t="s">
        <v>2</v>
      </c>
      <c r="I5" s="5" t="s">
        <v>15</v>
      </c>
      <c r="K5" s="42" t="s">
        <v>92</v>
      </c>
      <c r="L5" s="31" t="s">
        <v>126</v>
      </c>
      <c r="M5" s="32" t="s">
        <v>105</v>
      </c>
    </row>
    <row r="6" spans="2:13" ht="14.65" thickBot="1" x14ac:dyDescent="0.5">
      <c r="B6" s="39" t="s">
        <v>16</v>
      </c>
      <c r="C6" s="16">
        <v>5</v>
      </c>
      <c r="E6" s="1"/>
      <c r="F6" s="2"/>
      <c r="H6" s="1"/>
      <c r="I6" s="2"/>
      <c r="K6" s="44" t="s">
        <v>41</v>
      </c>
      <c r="L6" s="15">
        <v>-51100</v>
      </c>
      <c r="M6" s="32">
        <v>45600</v>
      </c>
    </row>
    <row r="7" spans="2:13" ht="14.65" thickBot="1" x14ac:dyDescent="0.5">
      <c r="B7" s="40" t="s">
        <v>15</v>
      </c>
      <c r="C7" s="16">
        <v>26</v>
      </c>
      <c r="E7" s="42" t="s">
        <v>92</v>
      </c>
      <c r="F7" s="43" t="s">
        <v>105</v>
      </c>
      <c r="H7" s="38" t="s">
        <v>92</v>
      </c>
      <c r="I7" s="14" t="s">
        <v>105</v>
      </c>
      <c r="K7" s="39" t="s">
        <v>27</v>
      </c>
      <c r="L7" s="1">
        <v>-9200</v>
      </c>
      <c r="M7" s="2">
        <v>86800</v>
      </c>
    </row>
    <row r="8" spans="2:13" ht="14.65" thickBot="1" x14ac:dyDescent="0.5">
      <c r="B8" s="40" t="s">
        <v>93</v>
      </c>
      <c r="C8" s="14">
        <v>31</v>
      </c>
      <c r="E8" s="44" t="s">
        <v>40</v>
      </c>
      <c r="F8" s="13">
        <v>2346187</v>
      </c>
      <c r="H8" s="39" t="s">
        <v>22</v>
      </c>
      <c r="I8" s="16">
        <v>3013287</v>
      </c>
      <c r="K8" s="39" t="s">
        <v>30</v>
      </c>
      <c r="L8" s="1">
        <v>-3000</v>
      </c>
      <c r="M8" s="2">
        <v>58000</v>
      </c>
    </row>
    <row r="9" spans="2:13" ht="14.65" thickBot="1" x14ac:dyDescent="0.5">
      <c r="B9" s="79" t="s">
        <v>102</v>
      </c>
      <c r="C9" s="80"/>
      <c r="E9" s="39" t="s">
        <v>67</v>
      </c>
      <c r="F9" s="16">
        <v>714523</v>
      </c>
      <c r="H9" s="39" t="s">
        <v>17</v>
      </c>
      <c r="I9" s="16">
        <v>1555572</v>
      </c>
      <c r="K9" s="39" t="s">
        <v>38</v>
      </c>
      <c r="L9" s="1">
        <v>0</v>
      </c>
      <c r="M9" s="2">
        <v>16000</v>
      </c>
    </row>
    <row r="10" spans="2:13" ht="14.65" thickBot="1" x14ac:dyDescent="0.5">
      <c r="B10" s="37" t="s">
        <v>2</v>
      </c>
      <c r="C10" s="5" t="s">
        <v>15</v>
      </c>
      <c r="E10" s="39" t="s">
        <v>66</v>
      </c>
      <c r="F10" s="16">
        <v>456300</v>
      </c>
      <c r="H10" s="39" t="s">
        <v>23</v>
      </c>
      <c r="I10" s="16">
        <v>1288290</v>
      </c>
      <c r="K10" s="39" t="s">
        <v>29</v>
      </c>
      <c r="L10" s="1">
        <v>0</v>
      </c>
      <c r="M10" s="2">
        <v>245000</v>
      </c>
    </row>
    <row r="11" spans="2:13" x14ac:dyDescent="0.45">
      <c r="B11" s="1"/>
      <c r="C11" s="2"/>
      <c r="E11" s="39" t="s">
        <v>88</v>
      </c>
      <c r="F11" s="16">
        <v>356540</v>
      </c>
      <c r="H11" s="39" t="s">
        <v>18</v>
      </c>
      <c r="I11" s="16">
        <v>1070875</v>
      </c>
      <c r="K11" s="39" t="s">
        <v>26</v>
      </c>
      <c r="L11" s="1">
        <v>4806</v>
      </c>
      <c r="M11" s="2">
        <v>117130</v>
      </c>
    </row>
    <row r="12" spans="2:13" ht="14.65" thickBot="1" x14ac:dyDescent="0.5">
      <c r="B12" s="38" t="s">
        <v>92</v>
      </c>
      <c r="C12" s="14" t="s">
        <v>94</v>
      </c>
      <c r="E12" s="39" t="s">
        <v>86</v>
      </c>
      <c r="F12" s="16">
        <v>345230</v>
      </c>
      <c r="H12" s="39" t="s">
        <v>21</v>
      </c>
      <c r="I12" s="16">
        <v>672295</v>
      </c>
      <c r="K12" s="39" t="s">
        <v>28</v>
      </c>
      <c r="L12" s="1">
        <v>25707</v>
      </c>
      <c r="M12" s="2">
        <v>178300</v>
      </c>
    </row>
    <row r="13" spans="2:13" x14ac:dyDescent="0.45">
      <c r="B13" s="39" t="s">
        <v>32</v>
      </c>
      <c r="C13" s="16">
        <v>12</v>
      </c>
      <c r="E13" s="39" t="s">
        <v>81</v>
      </c>
      <c r="F13" s="16">
        <v>342795</v>
      </c>
      <c r="H13" s="39" t="s">
        <v>20</v>
      </c>
      <c r="I13" s="16">
        <v>459094</v>
      </c>
      <c r="K13" s="39" t="s">
        <v>89</v>
      </c>
      <c r="L13" s="1">
        <v>30000</v>
      </c>
      <c r="M13" s="2">
        <v>30000</v>
      </c>
    </row>
    <row r="14" spans="2:13" x14ac:dyDescent="0.45">
      <c r="B14" s="39" t="s">
        <v>33</v>
      </c>
      <c r="C14" s="16">
        <v>7</v>
      </c>
      <c r="E14" s="39" t="s">
        <v>85</v>
      </c>
      <c r="F14" s="16">
        <v>325780</v>
      </c>
      <c r="H14" s="39" t="s">
        <v>24</v>
      </c>
      <c r="I14" s="16">
        <v>345230</v>
      </c>
      <c r="K14" s="39" t="s">
        <v>43</v>
      </c>
      <c r="L14" s="1">
        <v>41410</v>
      </c>
      <c r="M14" s="2">
        <v>165700</v>
      </c>
    </row>
    <row r="15" spans="2:13" ht="14.65" thickBot="1" x14ac:dyDescent="0.5">
      <c r="B15" s="40" t="s">
        <v>31</v>
      </c>
      <c r="C15" s="16">
        <v>7</v>
      </c>
      <c r="E15" s="39" t="s">
        <v>63</v>
      </c>
      <c r="F15" s="16">
        <v>293394</v>
      </c>
      <c r="H15" s="40" t="s">
        <v>25</v>
      </c>
      <c r="I15" s="16">
        <v>189400</v>
      </c>
      <c r="K15" s="39" t="s">
        <v>71</v>
      </c>
      <c r="L15" s="1">
        <v>42700</v>
      </c>
      <c r="M15" s="2">
        <v>153700</v>
      </c>
    </row>
    <row r="16" spans="2:13" ht="14.65" thickBot="1" x14ac:dyDescent="0.5">
      <c r="B16" s="40" t="s">
        <v>93</v>
      </c>
      <c r="C16" s="14">
        <v>26</v>
      </c>
      <c r="E16" s="39" t="s">
        <v>70</v>
      </c>
      <c r="F16" s="16">
        <v>256800</v>
      </c>
      <c r="H16" s="40" t="s">
        <v>93</v>
      </c>
      <c r="I16" s="14">
        <v>8594043</v>
      </c>
      <c r="K16" s="39" t="s">
        <v>65</v>
      </c>
      <c r="L16" s="1">
        <v>53544</v>
      </c>
      <c r="M16" s="2">
        <v>143000</v>
      </c>
    </row>
    <row r="17" spans="2:13" ht="14.65" thickBot="1" x14ac:dyDescent="0.5">
      <c r="B17" s="79" t="s">
        <v>104</v>
      </c>
      <c r="C17" s="80"/>
      <c r="E17" s="39" t="s">
        <v>69</v>
      </c>
      <c r="F17" s="16">
        <v>256600</v>
      </c>
      <c r="H17" s="79" t="s">
        <v>115</v>
      </c>
      <c r="I17" s="80"/>
      <c r="K17" s="39" t="s">
        <v>64</v>
      </c>
      <c r="L17" s="1">
        <v>56933</v>
      </c>
      <c r="M17" s="2">
        <v>186500</v>
      </c>
    </row>
    <row r="18" spans="2:13" ht="14.65" thickBot="1" x14ac:dyDescent="0.5">
      <c r="B18" s="37" t="s">
        <v>2</v>
      </c>
      <c r="C18" s="5" t="s">
        <v>16</v>
      </c>
      <c r="E18" s="39" t="s">
        <v>83</v>
      </c>
      <c r="F18" s="16">
        <v>252305</v>
      </c>
      <c r="H18" s="30" t="s">
        <v>2</v>
      </c>
      <c r="I18" s="2" t="s">
        <v>15</v>
      </c>
      <c r="K18" s="39" t="s">
        <v>69</v>
      </c>
      <c r="L18" s="1">
        <v>83144</v>
      </c>
      <c r="M18" s="2">
        <v>256600</v>
      </c>
    </row>
    <row r="19" spans="2:13" x14ac:dyDescent="0.45">
      <c r="B19" s="1"/>
      <c r="C19" s="2"/>
      <c r="E19" s="39" t="s">
        <v>62</v>
      </c>
      <c r="F19" s="16">
        <v>251700</v>
      </c>
      <c r="H19" s="1"/>
      <c r="I19" s="2"/>
      <c r="K19" s="39" t="s">
        <v>60</v>
      </c>
      <c r="L19" s="1">
        <v>88444</v>
      </c>
      <c r="M19" s="2">
        <v>177900</v>
      </c>
    </row>
    <row r="20" spans="2:13" ht="14.65" thickBot="1" x14ac:dyDescent="0.5">
      <c r="B20" s="38" t="s">
        <v>92</v>
      </c>
      <c r="C20" s="14" t="s">
        <v>94</v>
      </c>
      <c r="E20" s="39" t="s">
        <v>84</v>
      </c>
      <c r="F20" s="16">
        <v>234964</v>
      </c>
      <c r="H20" s="1" t="s">
        <v>114</v>
      </c>
      <c r="I20" s="2"/>
      <c r="K20" s="39" t="s">
        <v>82</v>
      </c>
      <c r="L20" s="1">
        <v>88920</v>
      </c>
      <c r="M20" s="2">
        <v>234705</v>
      </c>
    </row>
    <row r="21" spans="2:13" ht="14.65" thickBot="1" x14ac:dyDescent="0.5">
      <c r="B21" s="39" t="s">
        <v>32</v>
      </c>
      <c r="C21" s="16">
        <v>1</v>
      </c>
      <c r="E21" s="39" t="s">
        <v>87</v>
      </c>
      <c r="F21" s="16">
        <v>234890</v>
      </c>
      <c r="H21" s="3">
        <v>20624</v>
      </c>
      <c r="I21" s="5"/>
      <c r="K21" s="39" t="s">
        <v>61</v>
      </c>
      <c r="L21" s="1">
        <v>89164</v>
      </c>
      <c r="M21" s="2">
        <v>210670</v>
      </c>
    </row>
    <row r="22" spans="2:13" x14ac:dyDescent="0.45">
      <c r="B22" s="39" t="s">
        <v>33</v>
      </c>
      <c r="C22" s="16">
        <v>1</v>
      </c>
      <c r="E22" s="39" t="s">
        <v>82</v>
      </c>
      <c r="F22" s="16">
        <v>234705</v>
      </c>
      <c r="H22" s="81" t="s">
        <v>123</v>
      </c>
      <c r="I22" s="82"/>
      <c r="K22" s="39" t="s">
        <v>87</v>
      </c>
      <c r="L22" s="1">
        <v>90831</v>
      </c>
      <c r="M22" s="2">
        <v>234890</v>
      </c>
    </row>
    <row r="23" spans="2:13" ht="14.65" thickBot="1" x14ac:dyDescent="0.5">
      <c r="B23" s="40" t="s">
        <v>31</v>
      </c>
      <c r="C23" s="16">
        <v>3</v>
      </c>
      <c r="E23" s="39" t="s">
        <v>61</v>
      </c>
      <c r="F23" s="16">
        <v>210670</v>
      </c>
      <c r="H23" s="37" t="s">
        <v>2</v>
      </c>
      <c r="I23" s="5" t="s">
        <v>15</v>
      </c>
      <c r="K23" s="39" t="s">
        <v>63</v>
      </c>
      <c r="L23" s="1">
        <v>93016</v>
      </c>
      <c r="M23" s="2">
        <v>293394</v>
      </c>
    </row>
    <row r="24" spans="2:13" ht="14.65" thickBot="1" x14ac:dyDescent="0.5">
      <c r="B24" s="40" t="s">
        <v>93</v>
      </c>
      <c r="C24" s="14">
        <v>5</v>
      </c>
      <c r="E24" s="39" t="s">
        <v>39</v>
      </c>
      <c r="F24" s="16">
        <v>210560</v>
      </c>
      <c r="H24" s="1"/>
      <c r="I24" s="2"/>
      <c r="K24" s="39" t="s">
        <v>84</v>
      </c>
      <c r="L24" s="1">
        <v>99199</v>
      </c>
      <c r="M24" s="2">
        <v>234964</v>
      </c>
    </row>
    <row r="25" spans="2:13" ht="14.65" thickBot="1" x14ac:dyDescent="0.5">
      <c r="B25" s="79" t="s">
        <v>119</v>
      </c>
      <c r="C25" s="80"/>
      <c r="E25" s="39" t="s">
        <v>68</v>
      </c>
      <c r="F25" s="16">
        <v>189400</v>
      </c>
      <c r="H25" s="38" t="s">
        <v>92</v>
      </c>
      <c r="I25" s="14" t="s">
        <v>105</v>
      </c>
      <c r="K25" s="39" t="s">
        <v>62</v>
      </c>
      <c r="L25" s="1">
        <v>104410</v>
      </c>
      <c r="M25" s="2">
        <v>251700</v>
      </c>
    </row>
    <row r="26" spans="2:13" ht="14.65" thickBot="1" x14ac:dyDescent="0.5">
      <c r="B26" s="38" t="s">
        <v>92</v>
      </c>
      <c r="C26" s="14" t="s">
        <v>118</v>
      </c>
      <c r="E26" s="39" t="s">
        <v>64</v>
      </c>
      <c r="F26" s="16">
        <v>186500</v>
      </c>
      <c r="H26" s="39" t="s">
        <v>32</v>
      </c>
      <c r="I26" s="16">
        <v>5581109</v>
      </c>
      <c r="K26" s="39" t="s">
        <v>86</v>
      </c>
      <c r="L26" s="1">
        <v>110635</v>
      </c>
      <c r="M26" s="2">
        <v>345230</v>
      </c>
    </row>
    <row r="27" spans="2:13" x14ac:dyDescent="0.45">
      <c r="B27" s="39" t="s">
        <v>16</v>
      </c>
      <c r="C27" s="16">
        <v>3.5</v>
      </c>
      <c r="E27" s="39" t="s">
        <v>28</v>
      </c>
      <c r="F27" s="16">
        <v>178300</v>
      </c>
      <c r="H27" s="39" t="s">
        <v>33</v>
      </c>
      <c r="I27" s="16">
        <v>1777575</v>
      </c>
      <c r="K27" s="39" t="s">
        <v>70</v>
      </c>
      <c r="L27" s="1">
        <v>110833</v>
      </c>
      <c r="M27" s="2">
        <v>256800</v>
      </c>
    </row>
    <row r="28" spans="2:13" ht="14.65" thickBot="1" x14ac:dyDescent="0.5">
      <c r="B28" s="40" t="s">
        <v>15</v>
      </c>
      <c r="C28" s="16">
        <v>40.25</v>
      </c>
      <c r="E28" s="39" t="s">
        <v>60</v>
      </c>
      <c r="F28" s="16">
        <v>177900</v>
      </c>
      <c r="H28" s="40" t="s">
        <v>31</v>
      </c>
      <c r="I28" s="16">
        <v>1235359</v>
      </c>
      <c r="K28" s="39" t="s">
        <v>88</v>
      </c>
      <c r="L28" s="1">
        <v>111338</v>
      </c>
      <c r="M28" s="2">
        <v>356540</v>
      </c>
    </row>
    <row r="29" spans="2:13" ht="14.65" thickBot="1" x14ac:dyDescent="0.5">
      <c r="B29" s="40" t="s">
        <v>93</v>
      </c>
      <c r="C29" s="14">
        <v>43.75</v>
      </c>
      <c r="E29" s="39" t="s">
        <v>43</v>
      </c>
      <c r="F29" s="16">
        <v>165700</v>
      </c>
      <c r="H29" s="40" t="s">
        <v>93</v>
      </c>
      <c r="I29" s="14">
        <v>8594043</v>
      </c>
      <c r="K29" s="39" t="s">
        <v>39</v>
      </c>
      <c r="L29" s="1">
        <v>114015</v>
      </c>
      <c r="M29" s="2">
        <v>210560</v>
      </c>
    </row>
    <row r="30" spans="2:13" ht="14.65" thickBot="1" x14ac:dyDescent="0.5">
      <c r="B30" s="79" t="s">
        <v>122</v>
      </c>
      <c r="C30" s="80"/>
      <c r="E30" s="39" t="s">
        <v>71</v>
      </c>
      <c r="F30" s="16">
        <v>153700</v>
      </c>
      <c r="H30" s="81" t="s">
        <v>124</v>
      </c>
      <c r="I30" s="82"/>
      <c r="K30" s="39" t="s">
        <v>83</v>
      </c>
      <c r="L30" s="1">
        <v>126542</v>
      </c>
      <c r="M30" s="2">
        <v>252305</v>
      </c>
    </row>
    <row r="31" spans="2:13" ht="14.65" thickBot="1" x14ac:dyDescent="0.5">
      <c r="B31" s="38" t="s">
        <v>92</v>
      </c>
      <c r="C31" s="14" t="s">
        <v>105</v>
      </c>
      <c r="E31" s="39" t="s">
        <v>65</v>
      </c>
      <c r="F31" s="16">
        <v>143000</v>
      </c>
      <c r="H31" s="37" t="s">
        <v>2</v>
      </c>
      <c r="I31" s="5" t="s">
        <v>16</v>
      </c>
      <c r="K31" s="39" t="s">
        <v>81</v>
      </c>
      <c r="L31" s="1">
        <v>126828</v>
      </c>
      <c r="M31" s="2">
        <v>342795</v>
      </c>
    </row>
    <row r="32" spans="2:13" x14ac:dyDescent="0.45">
      <c r="B32" s="39" t="s">
        <v>16</v>
      </c>
      <c r="C32" s="16">
        <v>522930</v>
      </c>
      <c r="E32" s="39" t="s">
        <v>41</v>
      </c>
      <c r="F32" s="16">
        <v>45600</v>
      </c>
      <c r="H32" s="1"/>
      <c r="I32" s="2"/>
      <c r="K32" s="39" t="s">
        <v>68</v>
      </c>
      <c r="L32" s="1">
        <v>161944</v>
      </c>
      <c r="M32" s="2">
        <v>189400</v>
      </c>
    </row>
    <row r="33" spans="2:13" ht="14.65" thickBot="1" x14ac:dyDescent="0.5">
      <c r="B33" s="40" t="s">
        <v>15</v>
      </c>
      <c r="C33" s="16">
        <v>8594043</v>
      </c>
      <c r="E33" s="40" t="s">
        <v>89</v>
      </c>
      <c r="F33" s="16">
        <v>30000</v>
      </c>
      <c r="H33" s="38" t="s">
        <v>92</v>
      </c>
      <c r="I33" s="14" t="s">
        <v>105</v>
      </c>
      <c r="K33" s="39" t="s">
        <v>85</v>
      </c>
      <c r="L33" s="1">
        <v>191216</v>
      </c>
      <c r="M33" s="2">
        <v>325780</v>
      </c>
    </row>
    <row r="34" spans="2:13" ht="14.65" thickBot="1" x14ac:dyDescent="0.5">
      <c r="B34" s="40" t="s">
        <v>93</v>
      </c>
      <c r="C34" s="14">
        <v>9116973</v>
      </c>
      <c r="E34" s="45" t="s">
        <v>93</v>
      </c>
      <c r="F34" s="14">
        <v>8594043</v>
      </c>
      <c r="H34" s="39" t="s">
        <v>32</v>
      </c>
      <c r="I34" s="16">
        <v>86800</v>
      </c>
      <c r="K34" s="39" t="s">
        <v>66</v>
      </c>
      <c r="L34" s="1">
        <v>321765</v>
      </c>
      <c r="M34" s="2">
        <v>456300</v>
      </c>
    </row>
    <row r="35" spans="2:13" ht="14.65" thickBot="1" x14ac:dyDescent="0.5">
      <c r="B35" s="79" t="s">
        <v>130</v>
      </c>
      <c r="C35" s="80"/>
      <c r="E35" s="79" t="s">
        <v>134</v>
      </c>
      <c r="F35" s="80"/>
      <c r="H35" s="39" t="s">
        <v>33</v>
      </c>
      <c r="I35" s="16">
        <v>245000</v>
      </c>
      <c r="K35" s="39" t="s">
        <v>67</v>
      </c>
      <c r="L35" s="1">
        <v>357627</v>
      </c>
      <c r="M35" s="2">
        <v>714523</v>
      </c>
    </row>
    <row r="36" spans="2:13" ht="14.65" thickBot="1" x14ac:dyDescent="0.5">
      <c r="B36" s="38" t="s">
        <v>92</v>
      </c>
      <c r="C36" s="14" t="s">
        <v>105</v>
      </c>
      <c r="E36" s="38" t="s">
        <v>92</v>
      </c>
      <c r="F36" s="14" t="s">
        <v>94</v>
      </c>
      <c r="H36" s="40" t="s">
        <v>31</v>
      </c>
      <c r="I36" s="16">
        <v>191130</v>
      </c>
      <c r="K36" s="40" t="s">
        <v>40</v>
      </c>
      <c r="L36" s="1">
        <v>1118846</v>
      </c>
      <c r="M36" s="2">
        <v>2346187</v>
      </c>
    </row>
    <row r="37" spans="2:13" ht="14.65" thickBot="1" x14ac:dyDescent="0.5">
      <c r="B37" s="39" t="s">
        <v>72</v>
      </c>
      <c r="C37" s="16">
        <v>3017197</v>
      </c>
      <c r="E37" s="39" t="s">
        <v>35</v>
      </c>
      <c r="F37" s="16">
        <v>19</v>
      </c>
      <c r="H37" s="40" t="s">
        <v>93</v>
      </c>
      <c r="I37" s="14">
        <v>522930</v>
      </c>
      <c r="K37" s="45" t="s">
        <v>93</v>
      </c>
      <c r="L37" s="3">
        <v>3780517</v>
      </c>
      <c r="M37" s="5">
        <v>9116973</v>
      </c>
    </row>
    <row r="38" spans="2:13" ht="14.65" thickBot="1" x14ac:dyDescent="0.5">
      <c r="B38" s="39" t="s">
        <v>57</v>
      </c>
      <c r="C38" s="16">
        <v>903923</v>
      </c>
      <c r="E38" s="40" t="s">
        <v>36</v>
      </c>
      <c r="F38" s="16">
        <v>12</v>
      </c>
    </row>
    <row r="39" spans="2:13" ht="14.65" thickBot="1" x14ac:dyDescent="0.5">
      <c r="B39" s="39" t="s">
        <v>73</v>
      </c>
      <c r="C39" s="16">
        <v>795294</v>
      </c>
      <c r="E39" s="40" t="s">
        <v>93</v>
      </c>
      <c r="F39" s="14">
        <v>31</v>
      </c>
    </row>
    <row r="40" spans="2:13" x14ac:dyDescent="0.45">
      <c r="B40" s="39" t="s">
        <v>34</v>
      </c>
      <c r="C40" s="16">
        <v>789484</v>
      </c>
    </row>
    <row r="41" spans="2:13" x14ac:dyDescent="0.45">
      <c r="B41" s="39" t="s">
        <v>75</v>
      </c>
      <c r="C41" s="16">
        <v>520695</v>
      </c>
    </row>
    <row r="42" spans="2:13" x14ac:dyDescent="0.45">
      <c r="B42" s="39" t="s">
        <v>46</v>
      </c>
      <c r="C42" s="16">
        <v>479705</v>
      </c>
      <c r="E42" s="29"/>
      <c r="H42" s="46"/>
    </row>
    <row r="43" spans="2:13" x14ac:dyDescent="0.45">
      <c r="B43" s="39" t="s">
        <v>59</v>
      </c>
      <c r="C43" s="16">
        <v>421230</v>
      </c>
      <c r="E43" s="59"/>
      <c r="H43" s="29"/>
    </row>
    <row r="44" spans="2:13" x14ac:dyDescent="0.45">
      <c r="B44" s="39" t="s">
        <v>48</v>
      </c>
      <c r="C44" s="16">
        <v>356540</v>
      </c>
      <c r="E44" s="59"/>
      <c r="H44" s="46"/>
    </row>
    <row r="45" spans="2:13" x14ac:dyDescent="0.45">
      <c r="B45" s="39" t="s">
        <v>80</v>
      </c>
      <c r="C45" s="16">
        <v>296700</v>
      </c>
      <c r="E45" s="29"/>
      <c r="H45" s="29"/>
    </row>
    <row r="46" spans="2:13" x14ac:dyDescent="0.45">
      <c r="B46" s="39" t="s">
        <v>78</v>
      </c>
      <c r="C46" s="16">
        <v>256800</v>
      </c>
      <c r="E46" s="29"/>
      <c r="H46" s="46"/>
    </row>
    <row r="47" spans="2:13" x14ac:dyDescent="0.45">
      <c r="B47" s="39" t="s">
        <v>74</v>
      </c>
      <c r="C47" s="16">
        <v>256600</v>
      </c>
      <c r="E47" s="29"/>
      <c r="H47" s="29"/>
    </row>
    <row r="48" spans="2:13" x14ac:dyDescent="0.45">
      <c r="B48" s="39" t="s">
        <v>42</v>
      </c>
      <c r="C48" s="16">
        <v>252500</v>
      </c>
      <c r="E48" s="29"/>
      <c r="H48" s="46"/>
    </row>
    <row r="49" spans="2:8" x14ac:dyDescent="0.45">
      <c r="B49" s="39" t="s">
        <v>77</v>
      </c>
      <c r="C49" s="16">
        <v>252305</v>
      </c>
      <c r="E49" s="29"/>
      <c r="H49" s="29"/>
    </row>
    <row r="50" spans="2:8" x14ac:dyDescent="0.45">
      <c r="B50" s="39" t="s">
        <v>79</v>
      </c>
      <c r="C50" s="16">
        <v>251700</v>
      </c>
      <c r="E50" s="29"/>
      <c r="H50" s="46"/>
    </row>
    <row r="51" spans="2:8" x14ac:dyDescent="0.45">
      <c r="B51" s="39" t="s">
        <v>45</v>
      </c>
      <c r="C51" s="16">
        <v>178300</v>
      </c>
      <c r="H51" s="29"/>
    </row>
    <row r="52" spans="2:8" x14ac:dyDescent="0.45">
      <c r="B52" s="39" t="s">
        <v>56</v>
      </c>
      <c r="C52" s="16">
        <v>58000</v>
      </c>
      <c r="H52" s="46"/>
    </row>
    <row r="53" spans="2:8" ht="14.65" thickBot="1" x14ac:dyDescent="0.5">
      <c r="B53" s="40" t="s">
        <v>76</v>
      </c>
      <c r="C53" s="16">
        <v>30000</v>
      </c>
      <c r="H53" s="29"/>
    </row>
    <row r="54" spans="2:8" ht="14.65" thickBot="1" x14ac:dyDescent="0.5">
      <c r="B54" s="40" t="s">
        <v>93</v>
      </c>
      <c r="C54" s="14">
        <v>9116973</v>
      </c>
      <c r="H54" s="46"/>
    </row>
    <row r="55" spans="2:8" x14ac:dyDescent="0.45">
      <c r="H55" s="29"/>
    </row>
    <row r="56" spans="2:8" x14ac:dyDescent="0.45">
      <c r="H56" s="46"/>
    </row>
    <row r="57" spans="2:8" x14ac:dyDescent="0.45">
      <c r="H57" s="29"/>
    </row>
    <row r="58" spans="2:8" x14ac:dyDescent="0.45">
      <c r="H58" s="46"/>
    </row>
    <row r="59" spans="2:8" x14ac:dyDescent="0.45">
      <c r="H59" s="29"/>
    </row>
    <row r="60" spans="2:8" x14ac:dyDescent="0.45">
      <c r="H60" s="46"/>
    </row>
    <row r="61" spans="2:8" x14ac:dyDescent="0.45">
      <c r="H61" s="29"/>
    </row>
    <row r="62" spans="2:8" x14ac:dyDescent="0.45">
      <c r="H62" s="46"/>
    </row>
    <row r="63" spans="2:8" x14ac:dyDescent="0.45">
      <c r="H63" s="29"/>
    </row>
    <row r="64" spans="2:8" x14ac:dyDescent="0.45">
      <c r="H64" s="46"/>
    </row>
    <row r="65" spans="8:8" x14ac:dyDescent="0.45">
      <c r="H65" s="29"/>
    </row>
    <row r="66" spans="8:8" x14ac:dyDescent="0.45">
      <c r="H66" s="46"/>
    </row>
    <row r="67" spans="8:8" x14ac:dyDescent="0.45">
      <c r="H67" s="29"/>
    </row>
    <row r="68" spans="8:8" x14ac:dyDescent="0.45">
      <c r="H68" s="46"/>
    </row>
    <row r="69" spans="8:8" x14ac:dyDescent="0.45">
      <c r="H69" s="29"/>
    </row>
    <row r="70" spans="8:8" x14ac:dyDescent="0.45">
      <c r="H70" s="46"/>
    </row>
    <row r="71" spans="8:8" x14ac:dyDescent="0.45">
      <c r="H71" s="29"/>
    </row>
    <row r="72" spans="8:8" x14ac:dyDescent="0.45">
      <c r="H72" s="46"/>
    </row>
    <row r="73" spans="8:8" x14ac:dyDescent="0.45">
      <c r="H73" s="29"/>
    </row>
    <row r="74" spans="8:8" x14ac:dyDescent="0.45">
      <c r="H74" s="46"/>
    </row>
    <row r="75" spans="8:8" x14ac:dyDescent="0.45">
      <c r="H75" s="29"/>
    </row>
    <row r="76" spans="8:8" x14ac:dyDescent="0.45">
      <c r="H76" s="46"/>
    </row>
    <row r="77" spans="8:8" x14ac:dyDescent="0.45">
      <c r="H77" s="29"/>
    </row>
    <row r="78" spans="8:8" x14ac:dyDescent="0.45">
      <c r="H78" s="46"/>
    </row>
    <row r="79" spans="8:8" x14ac:dyDescent="0.45">
      <c r="H79" s="29"/>
    </row>
    <row r="80" spans="8:8" x14ac:dyDescent="0.45">
      <c r="H80" s="46"/>
    </row>
    <row r="81" spans="8:8" x14ac:dyDescent="0.45">
      <c r="H81" s="29"/>
    </row>
    <row r="82" spans="8:8" x14ac:dyDescent="0.45">
      <c r="H82" s="46"/>
    </row>
    <row r="83" spans="8:8" x14ac:dyDescent="0.45">
      <c r="H83" s="29"/>
    </row>
    <row r="84" spans="8:8" x14ac:dyDescent="0.45">
      <c r="H84" s="46"/>
    </row>
    <row r="85" spans="8:8" x14ac:dyDescent="0.45">
      <c r="H85" s="29"/>
    </row>
    <row r="86" spans="8:8" x14ac:dyDescent="0.45">
      <c r="H86" s="46"/>
    </row>
    <row r="87" spans="8:8" x14ac:dyDescent="0.45">
      <c r="H87" s="29"/>
    </row>
    <row r="88" spans="8:8" x14ac:dyDescent="0.45">
      <c r="H88" s="46"/>
    </row>
    <row r="89" spans="8:8" x14ac:dyDescent="0.45">
      <c r="H89" s="29"/>
    </row>
  </sheetData>
  <mergeCells count="14">
    <mergeCell ref="K2:L2"/>
    <mergeCell ref="B35:C35"/>
    <mergeCell ref="E35:F35"/>
    <mergeCell ref="B2:I2"/>
    <mergeCell ref="H17:I17"/>
    <mergeCell ref="B25:C25"/>
    <mergeCell ref="B30:C30"/>
    <mergeCell ref="H22:I22"/>
    <mergeCell ref="H30:I30"/>
    <mergeCell ref="B4:C4"/>
    <mergeCell ref="B9:C9"/>
    <mergeCell ref="B17:C17"/>
    <mergeCell ref="E4:F4"/>
    <mergeCell ref="H4:I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35"/>
  <sheetViews>
    <sheetView zoomScale="80" zoomScaleNormal="80" zoomScaleSheetLayoutView="98" workbookViewId="0">
      <selection activeCell="B4" sqref="B4:P35"/>
    </sheetView>
  </sheetViews>
  <sheetFormatPr baseColWidth="10" defaultRowHeight="14.25" x14ac:dyDescent="0.45"/>
  <cols>
    <col min="1" max="1" width="3.33203125" customWidth="1"/>
    <col min="2" max="2" width="11.6640625" bestFit="1" customWidth="1"/>
    <col min="3" max="3" width="17.19921875" customWidth="1"/>
    <col min="4" max="4" width="15.86328125" customWidth="1"/>
    <col min="5" max="5" width="17.1328125" customWidth="1"/>
    <col min="6" max="6" width="12.46484375" customWidth="1"/>
    <col min="7" max="7" width="25.19921875" customWidth="1"/>
    <col min="8" max="8" width="15.796875" customWidth="1"/>
    <col min="9" max="11" width="11.6640625" bestFit="1" customWidth="1"/>
    <col min="12" max="12" width="21.1328125" customWidth="1"/>
    <col min="13" max="13" width="16" bestFit="1" customWidth="1"/>
    <col min="14" max="14" width="15.796875" customWidth="1"/>
    <col min="15" max="15" width="11.6640625" bestFit="1" customWidth="1"/>
    <col min="17" max="17" width="3.33203125" customWidth="1"/>
  </cols>
  <sheetData>
    <row r="1" spans="2:19" ht="14.65" thickBot="1" x14ac:dyDescent="0.5"/>
    <row r="2" spans="2:19" ht="14.65" thickBot="1" x14ac:dyDescent="0.5">
      <c r="B2" s="74" t="s">
        <v>129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6"/>
    </row>
    <row r="3" spans="2:19" ht="14.65" thickBot="1" x14ac:dyDescent="0.5"/>
    <row r="4" spans="2:19" x14ac:dyDescent="0.45"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12</v>
      </c>
      <c r="O4" s="7" t="s">
        <v>13</v>
      </c>
      <c r="P4" s="8" t="s">
        <v>14</v>
      </c>
      <c r="R4" s="6" t="s">
        <v>113</v>
      </c>
      <c r="S4" s="8" t="s">
        <v>2</v>
      </c>
    </row>
    <row r="5" spans="2:19" x14ac:dyDescent="0.45">
      <c r="B5" s="1">
        <v>10023</v>
      </c>
      <c r="C5" t="s">
        <v>26</v>
      </c>
      <c r="D5" t="s">
        <v>16</v>
      </c>
      <c r="E5" t="s">
        <v>17</v>
      </c>
      <c r="F5" t="s">
        <v>31</v>
      </c>
      <c r="G5" t="s">
        <v>34</v>
      </c>
      <c r="H5" t="s">
        <v>37</v>
      </c>
      <c r="I5">
        <v>1</v>
      </c>
      <c r="J5" s="11">
        <v>44562</v>
      </c>
      <c r="K5" s="11">
        <v>44926</v>
      </c>
      <c r="L5" s="9">
        <v>117130</v>
      </c>
      <c r="M5" s="9">
        <v>112324</v>
      </c>
      <c r="N5" s="9">
        <f t="shared" ref="N5:N12" si="0">L5-M5</f>
        <v>4806</v>
      </c>
      <c r="O5" s="11">
        <v>44985</v>
      </c>
      <c r="P5" s="2" t="s">
        <v>35</v>
      </c>
      <c r="R5" s="1">
        <f>K5-J5</f>
        <v>364</v>
      </c>
      <c r="S5" s="2" t="str">
        <f>D5</f>
        <v>beendet</v>
      </c>
    </row>
    <row r="6" spans="2:19" x14ac:dyDescent="0.45">
      <c r="B6" s="1">
        <v>10024</v>
      </c>
      <c r="C6" t="s">
        <v>27</v>
      </c>
      <c r="D6" t="s">
        <v>16</v>
      </c>
      <c r="E6" t="s">
        <v>18</v>
      </c>
      <c r="F6" t="s">
        <v>32</v>
      </c>
      <c r="G6" t="s">
        <v>42</v>
      </c>
      <c r="H6" t="s">
        <v>44</v>
      </c>
      <c r="I6">
        <v>0.5</v>
      </c>
      <c r="J6" s="11">
        <v>44713</v>
      </c>
      <c r="K6" s="11">
        <v>45291</v>
      </c>
      <c r="L6" s="9">
        <v>86800</v>
      </c>
      <c r="M6" s="9">
        <v>96000</v>
      </c>
      <c r="N6" s="9">
        <f t="shared" si="0"/>
        <v>-9200</v>
      </c>
      <c r="O6" s="11">
        <v>45077</v>
      </c>
      <c r="P6" s="2" t="s">
        <v>35</v>
      </c>
      <c r="R6" s="1">
        <f t="shared" ref="R6:R35" si="1">K6-J6</f>
        <v>578</v>
      </c>
      <c r="S6" s="2" t="str">
        <f t="shared" ref="S6:S35" si="2">D6</f>
        <v>beendet</v>
      </c>
    </row>
    <row r="7" spans="2:19" x14ac:dyDescent="0.45">
      <c r="B7" s="1">
        <v>10025</v>
      </c>
      <c r="C7" t="s">
        <v>28</v>
      </c>
      <c r="D7" t="s">
        <v>15</v>
      </c>
      <c r="E7" t="s">
        <v>18</v>
      </c>
      <c r="F7" t="s">
        <v>32</v>
      </c>
      <c r="G7" t="s">
        <v>45</v>
      </c>
      <c r="H7" t="s">
        <v>37</v>
      </c>
      <c r="I7">
        <v>1.5</v>
      </c>
      <c r="J7" s="11">
        <v>44835</v>
      </c>
      <c r="K7" s="11">
        <v>45457</v>
      </c>
      <c r="L7" s="9">
        <v>178300</v>
      </c>
      <c r="M7" s="9">
        <v>152593</v>
      </c>
      <c r="N7" s="9">
        <f t="shared" si="0"/>
        <v>25707</v>
      </c>
      <c r="O7" s="11">
        <v>45657</v>
      </c>
      <c r="P7" s="2" t="s">
        <v>36</v>
      </c>
      <c r="R7" s="1">
        <f t="shared" si="1"/>
        <v>622</v>
      </c>
      <c r="S7" s="2" t="str">
        <f t="shared" si="2"/>
        <v>laufend</v>
      </c>
    </row>
    <row r="8" spans="2:19" x14ac:dyDescent="0.45">
      <c r="B8" s="1">
        <v>10026</v>
      </c>
      <c r="C8" t="s">
        <v>29</v>
      </c>
      <c r="D8" t="s">
        <v>16</v>
      </c>
      <c r="E8" t="s">
        <v>19</v>
      </c>
      <c r="F8" t="s">
        <v>33</v>
      </c>
      <c r="G8" t="s">
        <v>46</v>
      </c>
      <c r="H8" t="s">
        <v>47</v>
      </c>
      <c r="I8">
        <v>2</v>
      </c>
      <c r="J8" s="11">
        <v>44713</v>
      </c>
      <c r="K8" s="11">
        <v>45291</v>
      </c>
      <c r="L8" s="9">
        <v>245000</v>
      </c>
      <c r="M8" s="9">
        <v>245000</v>
      </c>
      <c r="N8" s="9">
        <f t="shared" si="0"/>
        <v>0</v>
      </c>
      <c r="O8" s="11">
        <v>45077</v>
      </c>
      <c r="P8" s="2" t="s">
        <v>35</v>
      </c>
      <c r="R8" s="1">
        <f t="shared" si="1"/>
        <v>578</v>
      </c>
      <c r="S8" s="2" t="str">
        <f t="shared" si="2"/>
        <v>beendet</v>
      </c>
    </row>
    <row r="9" spans="2:19" x14ac:dyDescent="0.45">
      <c r="B9" s="1">
        <v>10027</v>
      </c>
      <c r="C9" t="s">
        <v>30</v>
      </c>
      <c r="D9" t="s">
        <v>16</v>
      </c>
      <c r="E9" t="s">
        <v>20</v>
      </c>
      <c r="F9" t="s">
        <v>31</v>
      </c>
      <c r="G9" t="s">
        <v>56</v>
      </c>
      <c r="H9" t="s">
        <v>55</v>
      </c>
      <c r="I9">
        <v>0</v>
      </c>
      <c r="J9" s="11">
        <v>44713</v>
      </c>
      <c r="K9" s="11">
        <v>45291</v>
      </c>
      <c r="L9" s="9">
        <v>58000</v>
      </c>
      <c r="M9" s="9">
        <v>61000</v>
      </c>
      <c r="N9" s="9">
        <f t="shared" si="0"/>
        <v>-3000</v>
      </c>
      <c r="O9" s="11">
        <v>45077</v>
      </c>
      <c r="P9" s="2" t="s">
        <v>35</v>
      </c>
      <c r="R9" s="1">
        <f t="shared" si="1"/>
        <v>578</v>
      </c>
      <c r="S9" s="2" t="str">
        <f t="shared" si="2"/>
        <v>beendet</v>
      </c>
    </row>
    <row r="10" spans="2:19" x14ac:dyDescent="0.45">
      <c r="B10" s="1">
        <v>10028</v>
      </c>
      <c r="C10" t="s">
        <v>38</v>
      </c>
      <c r="D10" t="s">
        <v>16</v>
      </c>
      <c r="E10" t="s">
        <v>22</v>
      </c>
      <c r="F10" t="s">
        <v>31</v>
      </c>
      <c r="G10" t="s">
        <v>34</v>
      </c>
      <c r="H10" t="s">
        <v>37</v>
      </c>
      <c r="I10">
        <v>0</v>
      </c>
      <c r="J10" s="11">
        <v>44713</v>
      </c>
      <c r="K10" s="11">
        <v>45291</v>
      </c>
      <c r="L10" s="9">
        <v>16000</v>
      </c>
      <c r="M10" s="9">
        <v>16000</v>
      </c>
      <c r="N10" s="9">
        <f t="shared" si="0"/>
        <v>0</v>
      </c>
      <c r="O10" s="11">
        <v>45077</v>
      </c>
      <c r="P10" s="2" t="s">
        <v>35</v>
      </c>
      <c r="R10" s="1">
        <f t="shared" si="1"/>
        <v>578</v>
      </c>
      <c r="S10" s="2" t="str">
        <f t="shared" si="2"/>
        <v>beendet</v>
      </c>
    </row>
    <row r="11" spans="2:19" x14ac:dyDescent="0.45">
      <c r="B11" s="1">
        <v>10029</v>
      </c>
      <c r="C11" t="s">
        <v>39</v>
      </c>
      <c r="D11" t="s">
        <v>15</v>
      </c>
      <c r="E11" t="s">
        <v>23</v>
      </c>
      <c r="F11" t="s">
        <v>33</v>
      </c>
      <c r="G11" t="s">
        <v>59</v>
      </c>
      <c r="H11" t="s">
        <v>51</v>
      </c>
      <c r="I11">
        <v>2.5</v>
      </c>
      <c r="J11" s="11">
        <v>44713</v>
      </c>
      <c r="K11" s="11">
        <v>45657</v>
      </c>
      <c r="L11" s="9">
        <v>210560</v>
      </c>
      <c r="M11" s="9">
        <v>96545</v>
      </c>
      <c r="N11" s="9">
        <f t="shared" si="0"/>
        <v>114015</v>
      </c>
      <c r="O11" s="11">
        <v>45443</v>
      </c>
      <c r="P11" s="2" t="s">
        <v>36</v>
      </c>
      <c r="R11" s="1">
        <f t="shared" si="1"/>
        <v>944</v>
      </c>
      <c r="S11" s="2" t="str">
        <f t="shared" si="2"/>
        <v>laufend</v>
      </c>
    </row>
    <row r="12" spans="2:19" x14ac:dyDescent="0.45">
      <c r="B12" s="1">
        <v>10030</v>
      </c>
      <c r="C12" t="s">
        <v>40</v>
      </c>
      <c r="D12" t="s">
        <v>15</v>
      </c>
      <c r="E12" t="s">
        <v>22</v>
      </c>
      <c r="F12" t="s">
        <v>32</v>
      </c>
      <c r="G12" t="s">
        <v>72</v>
      </c>
      <c r="H12" t="s">
        <v>52</v>
      </c>
      <c r="I12">
        <v>7</v>
      </c>
      <c r="J12" s="11">
        <v>44713</v>
      </c>
      <c r="K12" s="11">
        <v>46752</v>
      </c>
      <c r="L12" s="9">
        <v>2346187</v>
      </c>
      <c r="M12" s="9">
        <v>1227341</v>
      </c>
      <c r="N12" s="9">
        <f t="shared" si="0"/>
        <v>1118846</v>
      </c>
      <c r="O12" s="11">
        <v>46904</v>
      </c>
      <c r="P12" s="2" t="s">
        <v>36</v>
      </c>
      <c r="R12" s="1">
        <f t="shared" si="1"/>
        <v>2039</v>
      </c>
      <c r="S12" s="2" t="str">
        <f t="shared" si="2"/>
        <v>laufend</v>
      </c>
    </row>
    <row r="13" spans="2:19" x14ac:dyDescent="0.45">
      <c r="B13" s="1">
        <v>10031</v>
      </c>
      <c r="C13" t="s">
        <v>41</v>
      </c>
      <c r="D13" t="s">
        <v>15</v>
      </c>
      <c r="E13" t="s">
        <v>17</v>
      </c>
      <c r="F13" t="s">
        <v>32</v>
      </c>
      <c r="G13" t="s">
        <v>73</v>
      </c>
      <c r="H13" t="s">
        <v>49</v>
      </c>
      <c r="I13">
        <v>0</v>
      </c>
      <c r="J13" s="11">
        <v>44927</v>
      </c>
      <c r="K13" s="11">
        <v>45657</v>
      </c>
      <c r="L13" s="9">
        <v>45600</v>
      </c>
      <c r="M13" s="9">
        <v>96700</v>
      </c>
      <c r="N13" s="9">
        <f t="shared" ref="N13:N35" si="3">L13-M13</f>
        <v>-51100</v>
      </c>
      <c r="O13" s="11">
        <v>45808</v>
      </c>
      <c r="P13" s="2" t="s">
        <v>35</v>
      </c>
      <c r="R13" s="1">
        <f t="shared" si="1"/>
        <v>730</v>
      </c>
      <c r="S13" s="2" t="str">
        <f t="shared" si="2"/>
        <v>laufend</v>
      </c>
    </row>
    <row r="14" spans="2:19" x14ac:dyDescent="0.45">
      <c r="B14" s="1">
        <v>10032</v>
      </c>
      <c r="C14" t="s">
        <v>43</v>
      </c>
      <c r="D14" t="s">
        <v>15</v>
      </c>
      <c r="E14" t="s">
        <v>20</v>
      </c>
      <c r="F14" t="s">
        <v>32</v>
      </c>
      <c r="G14" t="s">
        <v>42</v>
      </c>
      <c r="H14" t="s">
        <v>44</v>
      </c>
      <c r="I14">
        <v>1</v>
      </c>
      <c r="J14" s="11">
        <v>44927</v>
      </c>
      <c r="K14" s="11">
        <v>45657</v>
      </c>
      <c r="L14" s="9">
        <v>165700</v>
      </c>
      <c r="M14" s="9">
        <v>124290</v>
      </c>
      <c r="N14" s="9">
        <f t="shared" si="3"/>
        <v>41410</v>
      </c>
      <c r="O14" s="11">
        <v>45808</v>
      </c>
      <c r="P14" s="2" t="s">
        <v>35</v>
      </c>
      <c r="R14" s="1">
        <f t="shared" si="1"/>
        <v>730</v>
      </c>
      <c r="S14" s="2" t="str">
        <f t="shared" si="2"/>
        <v>laufend</v>
      </c>
    </row>
    <row r="15" spans="2:19" x14ac:dyDescent="0.45">
      <c r="B15" s="1">
        <v>10033</v>
      </c>
      <c r="C15" t="s">
        <v>60</v>
      </c>
      <c r="D15" t="s">
        <v>15</v>
      </c>
      <c r="E15" t="s">
        <v>18</v>
      </c>
      <c r="F15" t="s">
        <v>32</v>
      </c>
      <c r="G15" t="s">
        <v>75</v>
      </c>
      <c r="H15" t="s">
        <v>37</v>
      </c>
      <c r="I15">
        <v>1</v>
      </c>
      <c r="J15" s="11">
        <v>44927</v>
      </c>
      <c r="K15" s="11">
        <v>45657</v>
      </c>
      <c r="L15" s="9">
        <v>177900</v>
      </c>
      <c r="M15" s="9">
        <v>89456</v>
      </c>
      <c r="N15" s="9">
        <f t="shared" si="3"/>
        <v>88444</v>
      </c>
      <c r="O15" s="11">
        <v>45808</v>
      </c>
      <c r="P15" s="2" t="s">
        <v>35</v>
      </c>
      <c r="R15" s="1">
        <f t="shared" si="1"/>
        <v>730</v>
      </c>
      <c r="S15" s="2" t="str">
        <f t="shared" si="2"/>
        <v>laufend</v>
      </c>
    </row>
    <row r="16" spans="2:19" x14ac:dyDescent="0.45">
      <c r="B16" s="1">
        <v>10034</v>
      </c>
      <c r="C16" t="s">
        <v>61</v>
      </c>
      <c r="D16" t="s">
        <v>15</v>
      </c>
      <c r="E16" t="s">
        <v>18</v>
      </c>
      <c r="F16" t="s">
        <v>33</v>
      </c>
      <c r="G16" t="s">
        <v>59</v>
      </c>
      <c r="H16" t="s">
        <v>51</v>
      </c>
      <c r="I16">
        <v>1.25</v>
      </c>
      <c r="J16" s="11">
        <v>44986</v>
      </c>
      <c r="K16" s="11">
        <v>45657</v>
      </c>
      <c r="L16" s="9">
        <v>210670</v>
      </c>
      <c r="M16" s="9">
        <v>121506</v>
      </c>
      <c r="N16" s="9">
        <f t="shared" si="3"/>
        <v>89164</v>
      </c>
      <c r="O16" s="11">
        <v>45808</v>
      </c>
      <c r="P16" s="2" t="s">
        <v>35</v>
      </c>
      <c r="R16" s="1">
        <f t="shared" si="1"/>
        <v>671</v>
      </c>
      <c r="S16" s="2" t="str">
        <f t="shared" si="2"/>
        <v>laufend</v>
      </c>
    </row>
    <row r="17" spans="2:19" x14ac:dyDescent="0.45">
      <c r="B17" s="1">
        <v>10035</v>
      </c>
      <c r="C17" t="s">
        <v>64</v>
      </c>
      <c r="D17" t="s">
        <v>15</v>
      </c>
      <c r="E17" t="s">
        <v>21</v>
      </c>
      <c r="F17" t="s">
        <v>31</v>
      </c>
      <c r="G17" t="s">
        <v>34</v>
      </c>
      <c r="H17" t="s">
        <v>49</v>
      </c>
      <c r="I17">
        <v>1</v>
      </c>
      <c r="J17" s="11">
        <v>44986</v>
      </c>
      <c r="K17" s="11">
        <v>45657</v>
      </c>
      <c r="L17" s="9">
        <v>186500</v>
      </c>
      <c r="M17" s="9">
        <v>129567</v>
      </c>
      <c r="N17" s="9">
        <f t="shared" si="3"/>
        <v>56933</v>
      </c>
      <c r="O17" s="11">
        <v>45808</v>
      </c>
      <c r="P17" s="2" t="s">
        <v>36</v>
      </c>
      <c r="R17" s="1">
        <f t="shared" si="1"/>
        <v>671</v>
      </c>
      <c r="S17" s="2" t="str">
        <f t="shared" si="2"/>
        <v>laufend</v>
      </c>
    </row>
    <row r="18" spans="2:19" x14ac:dyDescent="0.45">
      <c r="B18" s="1">
        <v>10036</v>
      </c>
      <c r="C18" t="s">
        <v>65</v>
      </c>
      <c r="D18" t="s">
        <v>15</v>
      </c>
      <c r="E18" t="s">
        <v>21</v>
      </c>
      <c r="F18" t="s">
        <v>31</v>
      </c>
      <c r="G18" t="s">
        <v>80</v>
      </c>
      <c r="H18" t="s">
        <v>54</v>
      </c>
      <c r="I18">
        <v>0.75</v>
      </c>
      <c r="J18" s="11">
        <v>44986</v>
      </c>
      <c r="K18" s="11">
        <v>45657</v>
      </c>
      <c r="L18" s="9">
        <v>143000</v>
      </c>
      <c r="M18" s="9">
        <v>89456</v>
      </c>
      <c r="N18" s="9">
        <f t="shared" si="3"/>
        <v>53544</v>
      </c>
      <c r="O18" s="11">
        <v>45808</v>
      </c>
      <c r="P18" s="2" t="s">
        <v>35</v>
      </c>
      <c r="R18" s="1">
        <f t="shared" si="1"/>
        <v>671</v>
      </c>
      <c r="S18" s="2" t="str">
        <f t="shared" si="2"/>
        <v>laufend</v>
      </c>
    </row>
    <row r="19" spans="2:19" x14ac:dyDescent="0.45">
      <c r="B19" s="1">
        <v>10037</v>
      </c>
      <c r="C19" t="s">
        <v>67</v>
      </c>
      <c r="D19" t="s">
        <v>15</v>
      </c>
      <c r="E19" t="s">
        <v>17</v>
      </c>
      <c r="F19" t="s">
        <v>32</v>
      </c>
      <c r="G19" t="s">
        <v>57</v>
      </c>
      <c r="H19" t="s">
        <v>52</v>
      </c>
      <c r="I19">
        <v>1</v>
      </c>
      <c r="J19" s="11">
        <v>45000</v>
      </c>
      <c r="K19" s="11">
        <v>45822</v>
      </c>
      <c r="L19" s="9">
        <v>714523</v>
      </c>
      <c r="M19" s="9">
        <v>356896</v>
      </c>
      <c r="N19" s="9">
        <f t="shared" si="3"/>
        <v>357627</v>
      </c>
      <c r="O19" s="11">
        <v>45930</v>
      </c>
      <c r="P19" s="2" t="s">
        <v>35</v>
      </c>
      <c r="R19" s="1">
        <f t="shared" si="1"/>
        <v>822</v>
      </c>
      <c r="S19" s="2" t="str">
        <f t="shared" si="2"/>
        <v>laufend</v>
      </c>
    </row>
    <row r="20" spans="2:19" x14ac:dyDescent="0.45">
      <c r="B20" s="1">
        <v>10038</v>
      </c>
      <c r="C20" t="s">
        <v>68</v>
      </c>
      <c r="D20" t="s">
        <v>15</v>
      </c>
      <c r="E20" t="s">
        <v>25</v>
      </c>
      <c r="F20" t="s">
        <v>32</v>
      </c>
      <c r="G20" t="s">
        <v>57</v>
      </c>
      <c r="H20" t="s">
        <v>50</v>
      </c>
      <c r="I20">
        <v>1</v>
      </c>
      <c r="J20" s="11">
        <v>44986</v>
      </c>
      <c r="K20" s="11">
        <v>45822</v>
      </c>
      <c r="L20" s="9">
        <v>189400</v>
      </c>
      <c r="M20" s="9">
        <v>27456</v>
      </c>
      <c r="N20" s="9">
        <f t="shared" si="3"/>
        <v>161944</v>
      </c>
      <c r="O20" s="11">
        <v>45930</v>
      </c>
      <c r="P20" s="2" t="s">
        <v>35</v>
      </c>
      <c r="R20" s="1">
        <f t="shared" si="1"/>
        <v>836</v>
      </c>
      <c r="S20" s="2" t="str">
        <f t="shared" si="2"/>
        <v>laufend</v>
      </c>
    </row>
    <row r="21" spans="2:19" x14ac:dyDescent="0.45">
      <c r="B21" s="1">
        <v>10039</v>
      </c>
      <c r="C21" t="s">
        <v>69</v>
      </c>
      <c r="D21" t="s">
        <v>15</v>
      </c>
      <c r="E21" t="s">
        <v>22</v>
      </c>
      <c r="F21" t="s">
        <v>33</v>
      </c>
      <c r="G21" t="s">
        <v>74</v>
      </c>
      <c r="H21" t="s">
        <v>49</v>
      </c>
      <c r="I21">
        <v>1.5</v>
      </c>
      <c r="J21" s="11">
        <v>44986</v>
      </c>
      <c r="K21" s="11">
        <v>45822</v>
      </c>
      <c r="L21" s="9">
        <v>256600</v>
      </c>
      <c r="M21" s="9">
        <v>173456</v>
      </c>
      <c r="N21" s="9">
        <f t="shared" si="3"/>
        <v>83144</v>
      </c>
      <c r="O21" s="11">
        <v>45930</v>
      </c>
      <c r="P21" s="2" t="s">
        <v>36</v>
      </c>
      <c r="R21" s="1">
        <f t="shared" si="1"/>
        <v>836</v>
      </c>
      <c r="S21" s="2" t="str">
        <f t="shared" si="2"/>
        <v>laufend</v>
      </c>
    </row>
    <row r="22" spans="2:19" x14ac:dyDescent="0.45">
      <c r="B22" s="1">
        <v>10040</v>
      </c>
      <c r="C22" t="s">
        <v>70</v>
      </c>
      <c r="D22" t="s">
        <v>15</v>
      </c>
      <c r="E22" t="s">
        <v>22</v>
      </c>
      <c r="F22" t="s">
        <v>33</v>
      </c>
      <c r="G22" t="s">
        <v>78</v>
      </c>
      <c r="H22" t="s">
        <v>58</v>
      </c>
      <c r="I22">
        <v>1</v>
      </c>
      <c r="J22" s="11">
        <v>45130</v>
      </c>
      <c r="K22" s="11">
        <v>46022</v>
      </c>
      <c r="L22" s="9">
        <v>256800</v>
      </c>
      <c r="M22" s="9">
        <v>145967</v>
      </c>
      <c r="N22" s="9">
        <f t="shared" si="3"/>
        <v>110833</v>
      </c>
      <c r="O22" s="11">
        <v>46173</v>
      </c>
      <c r="P22" s="2" t="s">
        <v>36</v>
      </c>
      <c r="R22" s="1">
        <f t="shared" si="1"/>
        <v>892</v>
      </c>
      <c r="S22" s="2" t="str">
        <f t="shared" si="2"/>
        <v>laufend</v>
      </c>
    </row>
    <row r="23" spans="2:19" x14ac:dyDescent="0.45">
      <c r="B23" s="1">
        <v>10041</v>
      </c>
      <c r="C23" t="s">
        <v>62</v>
      </c>
      <c r="D23" t="s">
        <v>15</v>
      </c>
      <c r="E23" t="s">
        <v>18</v>
      </c>
      <c r="F23" t="s">
        <v>33</v>
      </c>
      <c r="G23" t="s">
        <v>79</v>
      </c>
      <c r="H23" t="s">
        <v>49</v>
      </c>
      <c r="I23">
        <v>1.5</v>
      </c>
      <c r="J23" s="11">
        <v>45200</v>
      </c>
      <c r="K23" s="11">
        <v>45657</v>
      </c>
      <c r="L23" s="9">
        <v>251700</v>
      </c>
      <c r="M23" s="9">
        <v>147290</v>
      </c>
      <c r="N23" s="9">
        <f t="shared" si="3"/>
        <v>104410</v>
      </c>
      <c r="O23" s="11">
        <v>45808</v>
      </c>
      <c r="P23" s="2" t="s">
        <v>36</v>
      </c>
      <c r="R23" s="1">
        <f t="shared" si="1"/>
        <v>457</v>
      </c>
      <c r="S23" s="2" t="str">
        <f t="shared" si="2"/>
        <v>laufend</v>
      </c>
    </row>
    <row r="24" spans="2:19" x14ac:dyDescent="0.45">
      <c r="B24" s="1">
        <v>10042</v>
      </c>
      <c r="C24" t="s">
        <v>71</v>
      </c>
      <c r="D24" t="s">
        <v>15</v>
      </c>
      <c r="E24" t="s">
        <v>22</v>
      </c>
      <c r="F24" t="s">
        <v>31</v>
      </c>
      <c r="G24" t="s">
        <v>80</v>
      </c>
      <c r="H24" t="s">
        <v>49</v>
      </c>
      <c r="I24">
        <v>2.5</v>
      </c>
      <c r="J24" s="11">
        <v>45200</v>
      </c>
      <c r="K24" s="11">
        <v>45657</v>
      </c>
      <c r="L24" s="9">
        <v>153700</v>
      </c>
      <c r="M24" s="9">
        <v>111000</v>
      </c>
      <c r="N24" s="9">
        <f t="shared" si="3"/>
        <v>42700</v>
      </c>
      <c r="O24" s="11">
        <v>45808</v>
      </c>
      <c r="P24" s="2" t="s">
        <v>35</v>
      </c>
      <c r="R24" s="1">
        <f t="shared" si="1"/>
        <v>457</v>
      </c>
      <c r="S24" s="2" t="str">
        <f t="shared" si="2"/>
        <v>laufend</v>
      </c>
    </row>
    <row r="25" spans="2:19" x14ac:dyDescent="0.45">
      <c r="B25" s="1">
        <v>10043</v>
      </c>
      <c r="C25" t="s">
        <v>81</v>
      </c>
      <c r="D25" t="s">
        <v>15</v>
      </c>
      <c r="E25" t="s">
        <v>21</v>
      </c>
      <c r="F25" t="s">
        <v>32</v>
      </c>
      <c r="G25" t="s">
        <v>75</v>
      </c>
      <c r="H25" t="s">
        <v>50</v>
      </c>
      <c r="I25">
        <v>1</v>
      </c>
      <c r="J25" s="11">
        <v>45200</v>
      </c>
      <c r="K25" s="11">
        <v>45657</v>
      </c>
      <c r="L25" s="9">
        <v>342795</v>
      </c>
      <c r="M25" s="9">
        <v>215967</v>
      </c>
      <c r="N25" s="9">
        <f t="shared" si="3"/>
        <v>126828</v>
      </c>
      <c r="O25" s="11">
        <v>45808</v>
      </c>
      <c r="P25" s="2" t="s">
        <v>35</v>
      </c>
      <c r="R25" s="1">
        <f t="shared" si="1"/>
        <v>457</v>
      </c>
      <c r="S25" s="2" t="str">
        <f t="shared" si="2"/>
        <v>laufend</v>
      </c>
    </row>
    <row r="26" spans="2:19" x14ac:dyDescent="0.45">
      <c r="B26" s="1">
        <v>10044</v>
      </c>
      <c r="C26" t="s">
        <v>66</v>
      </c>
      <c r="D26" t="s">
        <v>15</v>
      </c>
      <c r="E26" t="s">
        <v>23</v>
      </c>
      <c r="F26" t="s">
        <v>32</v>
      </c>
      <c r="G26" t="s">
        <v>73</v>
      </c>
      <c r="H26" t="s">
        <v>53</v>
      </c>
      <c r="I26">
        <v>3</v>
      </c>
      <c r="J26" s="11">
        <v>45200</v>
      </c>
      <c r="K26" s="11">
        <v>45930</v>
      </c>
      <c r="L26" s="9">
        <v>456300</v>
      </c>
      <c r="M26" s="9">
        <v>134535</v>
      </c>
      <c r="N26" s="9">
        <f t="shared" si="3"/>
        <v>321765</v>
      </c>
      <c r="O26" s="11">
        <v>46022</v>
      </c>
      <c r="P26" s="2" t="s">
        <v>36</v>
      </c>
      <c r="R26" s="1">
        <f t="shared" si="1"/>
        <v>730</v>
      </c>
      <c r="S26" s="2" t="str">
        <f t="shared" si="2"/>
        <v>laufend</v>
      </c>
    </row>
    <row r="27" spans="2:19" x14ac:dyDescent="0.45">
      <c r="B27" s="1">
        <v>10045</v>
      </c>
      <c r="C27" t="s">
        <v>82</v>
      </c>
      <c r="D27" t="s">
        <v>15</v>
      </c>
      <c r="E27" t="s">
        <v>17</v>
      </c>
      <c r="F27" t="s">
        <v>33</v>
      </c>
      <c r="G27" t="s">
        <v>46</v>
      </c>
      <c r="H27" t="s">
        <v>55</v>
      </c>
      <c r="I27">
        <v>1</v>
      </c>
      <c r="J27" s="11">
        <v>45200</v>
      </c>
      <c r="K27" s="11">
        <v>45930</v>
      </c>
      <c r="L27" s="9">
        <v>234705</v>
      </c>
      <c r="M27" s="9">
        <v>145785</v>
      </c>
      <c r="N27" s="9">
        <f t="shared" si="3"/>
        <v>88920</v>
      </c>
      <c r="O27" s="11">
        <v>46022</v>
      </c>
      <c r="P27" s="2" t="s">
        <v>36</v>
      </c>
      <c r="R27" s="1">
        <f t="shared" si="1"/>
        <v>730</v>
      </c>
      <c r="S27" s="2" t="str">
        <f t="shared" si="2"/>
        <v>laufend</v>
      </c>
    </row>
    <row r="28" spans="2:19" x14ac:dyDescent="0.45">
      <c r="B28" s="1">
        <v>10046</v>
      </c>
      <c r="C28" t="s">
        <v>83</v>
      </c>
      <c r="D28" t="s">
        <v>15</v>
      </c>
      <c r="E28" t="s">
        <v>18</v>
      </c>
      <c r="F28" t="s">
        <v>31</v>
      </c>
      <c r="G28" t="s">
        <v>77</v>
      </c>
      <c r="H28" t="s">
        <v>54</v>
      </c>
      <c r="I28">
        <v>1.25</v>
      </c>
      <c r="J28" s="11">
        <v>45200</v>
      </c>
      <c r="K28" s="11">
        <v>45930</v>
      </c>
      <c r="L28" s="9">
        <v>252305</v>
      </c>
      <c r="M28" s="9">
        <v>125763</v>
      </c>
      <c r="N28" s="9">
        <f t="shared" si="3"/>
        <v>126542</v>
      </c>
      <c r="O28" s="11">
        <v>46022</v>
      </c>
      <c r="P28" s="2" t="s">
        <v>35</v>
      </c>
      <c r="R28" s="1">
        <f t="shared" si="1"/>
        <v>730</v>
      </c>
      <c r="S28" s="2" t="str">
        <f t="shared" si="2"/>
        <v>laufend</v>
      </c>
    </row>
    <row r="29" spans="2:19" x14ac:dyDescent="0.45">
      <c r="B29" s="1">
        <v>10047</v>
      </c>
      <c r="C29" t="s">
        <v>84</v>
      </c>
      <c r="D29" t="s">
        <v>15</v>
      </c>
      <c r="E29" t="s">
        <v>17</v>
      </c>
      <c r="F29" t="s">
        <v>31</v>
      </c>
      <c r="G29" t="s">
        <v>34</v>
      </c>
      <c r="H29" t="s">
        <v>37</v>
      </c>
      <c r="I29">
        <v>1.25</v>
      </c>
      <c r="J29" s="11">
        <v>45292</v>
      </c>
      <c r="K29" s="11">
        <v>45930</v>
      </c>
      <c r="L29" s="9">
        <v>234964</v>
      </c>
      <c r="M29" s="9">
        <v>135765</v>
      </c>
      <c r="N29" s="9">
        <f t="shared" si="3"/>
        <v>99199</v>
      </c>
      <c r="O29" s="11">
        <v>46022</v>
      </c>
      <c r="P29" s="2" t="s">
        <v>36</v>
      </c>
      <c r="R29" s="1">
        <f t="shared" si="1"/>
        <v>638</v>
      </c>
      <c r="S29" s="2" t="str">
        <f t="shared" si="2"/>
        <v>laufend</v>
      </c>
    </row>
    <row r="30" spans="2:19" x14ac:dyDescent="0.45">
      <c r="B30" s="1">
        <v>10048</v>
      </c>
      <c r="C30" t="s">
        <v>63</v>
      </c>
      <c r="D30" t="s">
        <v>15</v>
      </c>
      <c r="E30" t="s">
        <v>20</v>
      </c>
      <c r="F30" t="s">
        <v>32</v>
      </c>
      <c r="G30" t="s">
        <v>73</v>
      </c>
      <c r="H30" t="s">
        <v>49</v>
      </c>
      <c r="I30">
        <v>1</v>
      </c>
      <c r="J30" s="11">
        <v>45292</v>
      </c>
      <c r="K30" s="11">
        <v>45930</v>
      </c>
      <c r="L30" s="9">
        <v>293394</v>
      </c>
      <c r="M30" s="9">
        <v>200378</v>
      </c>
      <c r="N30" s="9">
        <f t="shared" si="3"/>
        <v>93016</v>
      </c>
      <c r="O30" s="11">
        <v>46022</v>
      </c>
      <c r="P30" s="2" t="s">
        <v>36</v>
      </c>
      <c r="R30" s="1">
        <f t="shared" si="1"/>
        <v>638</v>
      </c>
      <c r="S30" s="2" t="str">
        <f t="shared" si="2"/>
        <v>laufend</v>
      </c>
    </row>
    <row r="31" spans="2:19" x14ac:dyDescent="0.45">
      <c r="B31" s="1">
        <v>10049</v>
      </c>
      <c r="C31" t="s">
        <v>85</v>
      </c>
      <c r="D31" t="s">
        <v>15</v>
      </c>
      <c r="E31" t="s">
        <v>17</v>
      </c>
      <c r="F31" t="s">
        <v>32</v>
      </c>
      <c r="G31" t="s">
        <v>72</v>
      </c>
      <c r="H31" t="s">
        <v>52</v>
      </c>
      <c r="I31">
        <v>1</v>
      </c>
      <c r="J31" s="11">
        <v>45292</v>
      </c>
      <c r="K31" s="11">
        <v>46387</v>
      </c>
      <c r="L31" s="9">
        <v>325780</v>
      </c>
      <c r="M31" s="9">
        <v>134564</v>
      </c>
      <c r="N31" s="9">
        <f t="shared" si="3"/>
        <v>191216</v>
      </c>
      <c r="O31" s="11">
        <v>46538</v>
      </c>
      <c r="P31" s="2" t="s">
        <v>35</v>
      </c>
      <c r="R31" s="1">
        <f t="shared" si="1"/>
        <v>1095</v>
      </c>
      <c r="S31" s="2" t="str">
        <f t="shared" si="2"/>
        <v>laufend</v>
      </c>
    </row>
    <row r="32" spans="2:19" x14ac:dyDescent="0.45">
      <c r="B32" s="1">
        <v>10050</v>
      </c>
      <c r="C32" t="s">
        <v>86</v>
      </c>
      <c r="D32" t="s">
        <v>15</v>
      </c>
      <c r="E32" t="s">
        <v>24</v>
      </c>
      <c r="F32" t="s">
        <v>32</v>
      </c>
      <c r="G32" t="s">
        <v>72</v>
      </c>
      <c r="H32" t="s">
        <v>52</v>
      </c>
      <c r="I32">
        <v>2.5</v>
      </c>
      <c r="J32" s="11">
        <v>45292</v>
      </c>
      <c r="K32" s="11">
        <v>46387</v>
      </c>
      <c r="L32" s="9">
        <v>345230</v>
      </c>
      <c r="M32" s="9">
        <v>234595</v>
      </c>
      <c r="N32" s="9">
        <f t="shared" si="3"/>
        <v>110635</v>
      </c>
      <c r="O32" s="11">
        <v>46538</v>
      </c>
      <c r="P32" s="2" t="s">
        <v>36</v>
      </c>
      <c r="R32" s="1">
        <f t="shared" si="1"/>
        <v>1095</v>
      </c>
      <c r="S32" s="2" t="str">
        <f t="shared" si="2"/>
        <v>laufend</v>
      </c>
    </row>
    <row r="33" spans="2:19" x14ac:dyDescent="0.45">
      <c r="B33" s="1">
        <v>10051</v>
      </c>
      <c r="C33" t="s">
        <v>87</v>
      </c>
      <c r="D33" t="s">
        <v>15</v>
      </c>
      <c r="E33" t="s">
        <v>23</v>
      </c>
      <c r="F33" t="s">
        <v>31</v>
      </c>
      <c r="G33" t="s">
        <v>34</v>
      </c>
      <c r="H33" t="s">
        <v>37</v>
      </c>
      <c r="I33">
        <v>1.5</v>
      </c>
      <c r="J33" s="11">
        <v>45292</v>
      </c>
      <c r="K33" s="11">
        <v>46387</v>
      </c>
      <c r="L33" s="9">
        <v>234890</v>
      </c>
      <c r="M33" s="9">
        <v>144059</v>
      </c>
      <c r="N33" s="9">
        <f t="shared" si="3"/>
        <v>90831</v>
      </c>
      <c r="O33" s="11">
        <v>46538</v>
      </c>
      <c r="P33" s="2" t="s">
        <v>35</v>
      </c>
      <c r="R33" s="1">
        <f t="shared" si="1"/>
        <v>1095</v>
      </c>
      <c r="S33" s="2" t="str">
        <f t="shared" si="2"/>
        <v>laufend</v>
      </c>
    </row>
    <row r="34" spans="2:19" x14ac:dyDescent="0.45">
      <c r="B34" s="1">
        <v>10052</v>
      </c>
      <c r="C34" t="s">
        <v>88</v>
      </c>
      <c r="D34" t="s">
        <v>15</v>
      </c>
      <c r="E34" t="s">
        <v>23</v>
      </c>
      <c r="F34" t="s">
        <v>33</v>
      </c>
      <c r="G34" t="s">
        <v>48</v>
      </c>
      <c r="H34" t="s">
        <v>47</v>
      </c>
      <c r="I34">
        <v>2.25</v>
      </c>
      <c r="J34" s="11">
        <v>45292</v>
      </c>
      <c r="K34" s="11">
        <v>46387</v>
      </c>
      <c r="L34" s="9">
        <v>356540</v>
      </c>
      <c r="M34" s="9">
        <v>245202</v>
      </c>
      <c r="N34" s="9">
        <f t="shared" si="3"/>
        <v>111338</v>
      </c>
      <c r="O34" s="11">
        <v>46538</v>
      </c>
      <c r="P34" s="2" t="s">
        <v>35</v>
      </c>
      <c r="R34" s="1">
        <f t="shared" si="1"/>
        <v>1095</v>
      </c>
      <c r="S34" s="2" t="str">
        <f t="shared" si="2"/>
        <v>laufend</v>
      </c>
    </row>
    <row r="35" spans="2:19" ht="14.65" thickBot="1" x14ac:dyDescent="0.5">
      <c r="B35" s="3">
        <v>10053</v>
      </c>
      <c r="C35" s="4" t="s">
        <v>89</v>
      </c>
      <c r="D35" s="4" t="s">
        <v>15</v>
      </c>
      <c r="E35" s="4" t="s">
        <v>23</v>
      </c>
      <c r="F35" s="4" t="s">
        <v>31</v>
      </c>
      <c r="G35" s="4" t="s">
        <v>76</v>
      </c>
      <c r="H35" s="4" t="s">
        <v>54</v>
      </c>
      <c r="I35" s="4">
        <v>0</v>
      </c>
      <c r="J35" s="12">
        <v>46174</v>
      </c>
      <c r="K35" s="12">
        <v>46387</v>
      </c>
      <c r="L35" s="10">
        <v>30000</v>
      </c>
      <c r="M35" s="10">
        <v>0</v>
      </c>
      <c r="N35" s="10">
        <f t="shared" si="3"/>
        <v>30000</v>
      </c>
      <c r="O35" s="12">
        <v>46538</v>
      </c>
      <c r="P35" s="5" t="s">
        <v>35</v>
      </c>
      <c r="R35" s="3">
        <f t="shared" si="1"/>
        <v>213</v>
      </c>
      <c r="S35" s="5" t="str">
        <f t="shared" si="2"/>
        <v>laufend</v>
      </c>
    </row>
  </sheetData>
  <mergeCells count="1">
    <mergeCell ref="B2:P2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'Worksheet E - Dropdown'!$C$4:$C$5</xm:f>
          </x14:formula1>
          <xm:sqref>D5:D35</xm:sqref>
        </x14:dataValidation>
        <x14:dataValidation type="list" allowBlank="1" showInputMessage="1" showErrorMessage="1" xr:uid="{00000000-0002-0000-0300-000001000000}">
          <x14:formula1>
            <xm:f>'Worksheet E - Dropdown'!$D$4:$D$6</xm:f>
          </x14:formula1>
          <xm:sqref>F5:F35</xm:sqref>
        </x14:dataValidation>
        <x14:dataValidation type="list" allowBlank="1" showInputMessage="1" showErrorMessage="1" xr:uid="{00000000-0002-0000-0300-000002000000}">
          <x14:formula1>
            <xm:f>'Worksheet E - Dropdown'!$E$4:$E$12</xm:f>
          </x14:formula1>
          <xm:sqref>E5:E35</xm:sqref>
        </x14:dataValidation>
        <x14:dataValidation type="list" allowBlank="1" showInputMessage="1" showErrorMessage="1" xr:uid="{00000000-0002-0000-0300-000003000000}">
          <x14:formula1>
            <xm:f>'Worksheet E - Dropdown'!$B$4:$B$5</xm:f>
          </x14:formula1>
          <xm:sqref>P5:P35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12"/>
  <sheetViews>
    <sheetView showGridLines="0" workbookViewId="0">
      <selection activeCell="G28" sqref="G28"/>
    </sheetView>
  </sheetViews>
  <sheetFormatPr baseColWidth="10" defaultRowHeight="14.25" x14ac:dyDescent="0.45"/>
  <cols>
    <col min="1" max="1" width="4.46484375" customWidth="1"/>
    <col min="5" max="5" width="13.46484375" customWidth="1"/>
    <col min="6" max="6" width="4.1328125" customWidth="1"/>
  </cols>
  <sheetData>
    <row r="1" spans="2:5" ht="14.65" thickBot="1" x14ac:dyDescent="0.5"/>
    <row r="2" spans="2:5" ht="14.65" thickBot="1" x14ac:dyDescent="0.5">
      <c r="B2" s="74" t="s">
        <v>90</v>
      </c>
      <c r="C2" s="75"/>
      <c r="D2" s="75"/>
      <c r="E2" s="76"/>
    </row>
    <row r="3" spans="2:5" ht="14.65" thickBot="1" x14ac:dyDescent="0.5"/>
    <row r="4" spans="2:5" x14ac:dyDescent="0.45">
      <c r="B4" s="13" t="s">
        <v>35</v>
      </c>
      <c r="C4" s="15" t="s">
        <v>16</v>
      </c>
      <c r="D4" s="15" t="s">
        <v>31</v>
      </c>
      <c r="E4" s="13" t="s">
        <v>19</v>
      </c>
    </row>
    <row r="5" spans="2:5" ht="14.65" thickBot="1" x14ac:dyDescent="0.5">
      <c r="B5" s="14" t="s">
        <v>36</v>
      </c>
      <c r="C5" s="3" t="s">
        <v>15</v>
      </c>
      <c r="D5" s="1" t="s">
        <v>32</v>
      </c>
      <c r="E5" s="16" t="s">
        <v>22</v>
      </c>
    </row>
    <row r="6" spans="2:5" ht="14.65" thickBot="1" x14ac:dyDescent="0.5">
      <c r="D6" s="3" t="s">
        <v>33</v>
      </c>
      <c r="E6" s="16" t="s">
        <v>21</v>
      </c>
    </row>
    <row r="7" spans="2:5" x14ac:dyDescent="0.45">
      <c r="E7" s="16" t="s">
        <v>17</v>
      </c>
    </row>
    <row r="8" spans="2:5" x14ac:dyDescent="0.45">
      <c r="E8" s="16" t="s">
        <v>18</v>
      </c>
    </row>
    <row r="9" spans="2:5" x14ac:dyDescent="0.45">
      <c r="E9" s="16" t="s">
        <v>25</v>
      </c>
    </row>
    <row r="10" spans="2:5" x14ac:dyDescent="0.45">
      <c r="E10" s="16" t="s">
        <v>20</v>
      </c>
    </row>
    <row r="11" spans="2:5" x14ac:dyDescent="0.45">
      <c r="E11" s="16" t="s">
        <v>24</v>
      </c>
    </row>
    <row r="12" spans="2:5" ht="14.65" thickBot="1" x14ac:dyDescent="0.5">
      <c r="E12" s="14" t="s">
        <v>23</v>
      </c>
    </row>
  </sheetData>
  <mergeCells count="1">
    <mergeCell ref="B2:E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6926-2BDF-4E38-9AF0-72292399A2D0}">
  <dimension ref="A1"/>
  <sheetViews>
    <sheetView topLeftCell="A10" workbookViewId="0">
      <selection activeCell="K9" sqref="K9"/>
    </sheetView>
  </sheetViews>
  <sheetFormatPr baseColWidth="10" defaultRowHeight="14.25" x14ac:dyDescent="0.4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Worksheet A - Cockpit</vt:lpstr>
      <vt:lpstr>Worksheet B - Pivot (frei)</vt:lpstr>
      <vt:lpstr>Worksheet C- Pivot (fest)</vt:lpstr>
      <vt:lpstr>Worksheet D - Rohdaten</vt:lpstr>
      <vt:lpstr>Worksheet E - Dropdown</vt:lpstr>
      <vt:lpstr>Aufgabenstellung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Reinboth</dc:creator>
  <cp:lastModifiedBy>Christian Reinboth</cp:lastModifiedBy>
  <dcterms:created xsi:type="dcterms:W3CDTF">2023-11-07T13:56:20Z</dcterms:created>
  <dcterms:modified xsi:type="dcterms:W3CDTF">2026-07-08T21:21:22Z</dcterms:modified>
</cp:coreProperties>
</file>